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day\Desktop\"/>
    </mc:Choice>
  </mc:AlternateContent>
  <bookViews>
    <workbookView xWindow="0" yWindow="0" windowWidth="28800" windowHeight="11730" activeTab="1"/>
  </bookViews>
  <sheets>
    <sheet name="الوديعه" sheetId="1" r:id="rId1"/>
    <sheet name="المستحقات" sheetId="2" r:id="rId2"/>
  </sheets>
  <definedNames>
    <definedName name="_xlnm._FilterDatabase" localSheetId="1" hidden="1">المستحقات!$B$2:$N$74</definedName>
    <definedName name="_xlnm._FilterDatabase" localSheetId="0" hidden="1">الوديعه!$A$2:$K$79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0" i="2" l="1"/>
  <c r="K71" i="2" l="1"/>
  <c r="M71" i="2" s="1"/>
  <c r="L26" i="2" l="1"/>
  <c r="L15" i="2"/>
  <c r="L43" i="2"/>
  <c r="L33" i="2"/>
  <c r="L35" i="2"/>
  <c r="L5" i="2"/>
  <c r="L31" i="2"/>
  <c r="L9" i="2"/>
  <c r="L8" i="2"/>
  <c r="L22" i="2"/>
  <c r="L60" i="2"/>
  <c r="L41" i="2"/>
  <c r="L30" i="2"/>
  <c r="L7" i="2"/>
  <c r="L34" i="2"/>
  <c r="L57" i="2"/>
  <c r="L23" i="2"/>
  <c r="K3" i="2"/>
  <c r="L69" i="2"/>
  <c r="G80" i="1" l="1"/>
  <c r="I79" i="1"/>
  <c r="H63" i="1" l="1"/>
  <c r="H44" i="1"/>
  <c r="H41" i="1"/>
  <c r="H72" i="1"/>
  <c r="H73" i="1"/>
  <c r="H80" i="1" l="1"/>
  <c r="I80" i="1" s="1"/>
  <c r="L16" i="2" l="1"/>
  <c r="L73" i="2" l="1"/>
  <c r="K73" i="2"/>
  <c r="L76" i="2" l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K84" i="1"/>
  <c r="K83" i="1"/>
  <c r="K82" i="1"/>
  <c r="I74" i="2" l="1"/>
  <c r="H74" i="2"/>
  <c r="G74" i="2"/>
  <c r="F74" i="2"/>
  <c r="K72" i="2"/>
  <c r="M72" i="2" s="1"/>
  <c r="K70" i="2"/>
  <c r="M70" i="2" s="1"/>
  <c r="K69" i="2"/>
  <c r="M69" i="2" s="1"/>
  <c r="K68" i="2"/>
  <c r="M68" i="2" s="1"/>
  <c r="K67" i="2"/>
  <c r="M67" i="2" s="1"/>
  <c r="K66" i="2"/>
  <c r="M66" i="2" s="1"/>
  <c r="K65" i="2"/>
  <c r="M65" i="2" s="1"/>
  <c r="K64" i="2"/>
  <c r="M64" i="2" s="1"/>
  <c r="K63" i="2"/>
  <c r="M63" i="2" s="1"/>
  <c r="K62" i="2"/>
  <c r="M62" i="2" s="1"/>
  <c r="K61" i="2"/>
  <c r="M61" i="2" s="1"/>
  <c r="K60" i="2"/>
  <c r="M60" i="2" s="1"/>
  <c r="K59" i="2"/>
  <c r="M59" i="2" s="1"/>
  <c r="K58" i="2"/>
  <c r="M58" i="2" s="1"/>
  <c r="K57" i="2"/>
  <c r="M57" i="2" s="1"/>
  <c r="K56" i="2"/>
  <c r="M56" i="2" s="1"/>
  <c r="K55" i="2"/>
  <c r="M55" i="2" s="1"/>
  <c r="K54" i="2"/>
  <c r="M54" i="2" s="1"/>
  <c r="K53" i="2"/>
  <c r="M53" i="2" s="1"/>
  <c r="K52" i="2"/>
  <c r="M52" i="2" s="1"/>
  <c r="K51" i="2"/>
  <c r="M51" i="2" s="1"/>
  <c r="K50" i="2"/>
  <c r="M50" i="2" s="1"/>
  <c r="K49" i="2"/>
  <c r="M49" i="2" s="1"/>
  <c r="K48" i="2"/>
  <c r="M48" i="2" s="1"/>
  <c r="K47" i="2"/>
  <c r="M47" i="2" s="1"/>
  <c r="K46" i="2"/>
  <c r="M46" i="2" s="1"/>
  <c r="K45" i="2"/>
  <c r="M45" i="2" s="1"/>
  <c r="K44" i="2"/>
  <c r="M44" i="2" s="1"/>
  <c r="K43" i="2"/>
  <c r="M43" i="2" s="1"/>
  <c r="K42" i="2"/>
  <c r="M42" i="2" s="1"/>
  <c r="K41" i="2"/>
  <c r="M41" i="2" s="1"/>
  <c r="K40" i="2"/>
  <c r="M40" i="2" s="1"/>
  <c r="K39" i="2"/>
  <c r="M39" i="2" s="1"/>
  <c r="K38" i="2"/>
  <c r="M38" i="2" s="1"/>
  <c r="K37" i="2"/>
  <c r="M37" i="2" s="1"/>
  <c r="K36" i="2"/>
  <c r="M36" i="2" s="1"/>
  <c r="K35" i="2"/>
  <c r="M35" i="2" s="1"/>
  <c r="K34" i="2"/>
  <c r="M34" i="2" s="1"/>
  <c r="K33" i="2"/>
  <c r="M33" i="2" s="1"/>
  <c r="K32" i="2"/>
  <c r="M32" i="2" s="1"/>
  <c r="K31" i="2"/>
  <c r="M31" i="2" s="1"/>
  <c r="K30" i="2"/>
  <c r="M30" i="2" s="1"/>
  <c r="K29" i="2"/>
  <c r="M29" i="2" s="1"/>
  <c r="K28" i="2"/>
  <c r="M28" i="2" s="1"/>
  <c r="K27" i="2"/>
  <c r="M27" i="2" s="1"/>
  <c r="K26" i="2"/>
  <c r="M26" i="2" s="1"/>
  <c r="K25" i="2"/>
  <c r="M25" i="2" s="1"/>
  <c r="K24" i="2"/>
  <c r="M24" i="2" s="1"/>
  <c r="K23" i="2"/>
  <c r="M23" i="2" s="1"/>
  <c r="K22" i="2"/>
  <c r="M22" i="2" s="1"/>
  <c r="K21" i="2"/>
  <c r="M21" i="2" s="1"/>
  <c r="K20" i="2"/>
  <c r="M20" i="2" s="1"/>
  <c r="K19" i="2"/>
  <c r="M19" i="2" s="1"/>
  <c r="L18" i="2"/>
  <c r="K18" i="2"/>
  <c r="M18" i="2" s="1"/>
  <c r="K17" i="2"/>
  <c r="M17" i="2" s="1"/>
  <c r="K16" i="2"/>
  <c r="M16" i="2" s="1"/>
  <c r="K15" i="2"/>
  <c r="M15" i="2" s="1"/>
  <c r="K14" i="2"/>
  <c r="M14" i="2" s="1"/>
  <c r="K13" i="2"/>
  <c r="M13" i="2" s="1"/>
  <c r="K12" i="2"/>
  <c r="M12" i="2" s="1"/>
  <c r="K11" i="2"/>
  <c r="M11" i="2" s="1"/>
  <c r="K10" i="2"/>
  <c r="M10" i="2" s="1"/>
  <c r="K9" i="2"/>
  <c r="M9" i="2" s="1"/>
  <c r="K8" i="2"/>
  <c r="M8" i="2" s="1"/>
  <c r="K7" i="2"/>
  <c r="M7" i="2" s="1"/>
  <c r="K6" i="2"/>
  <c r="M6" i="2" s="1"/>
  <c r="K5" i="2"/>
  <c r="M5" i="2" s="1"/>
  <c r="K4" i="2"/>
  <c r="M4" i="2" s="1"/>
  <c r="L3" i="2"/>
  <c r="L74" i="2" s="1"/>
  <c r="M3" i="2"/>
  <c r="C84" i="1"/>
  <c r="C83" i="1"/>
  <c r="C82" i="1"/>
  <c r="I4" i="1"/>
  <c r="I3" i="1"/>
  <c r="M74" i="2" l="1"/>
  <c r="K74" i="2"/>
</calcChain>
</file>

<file path=xl/comments1.xml><?xml version="1.0" encoding="utf-8"?>
<comments xmlns="http://schemas.openxmlformats.org/spreadsheetml/2006/main">
  <authors>
    <author>uesr</author>
  </authors>
  <commentList>
    <comment ref="B72" authorId="0" shapeId="0">
      <text>
        <r>
          <rPr>
            <b/>
            <sz val="9"/>
            <color indexed="81"/>
            <rFont val="Tahoma"/>
            <family val="2"/>
          </rPr>
          <t>uesr:</t>
        </r>
        <r>
          <rPr>
            <sz val="9"/>
            <color indexed="81"/>
            <rFont val="Tahoma"/>
            <family val="2"/>
          </rPr>
          <t xml:space="preserve">
قريب عمر علي
</t>
        </r>
      </text>
    </comment>
  </commentList>
</comments>
</file>

<file path=xl/comments2.xml><?xml version="1.0" encoding="utf-8"?>
<comments xmlns="http://schemas.openxmlformats.org/spreadsheetml/2006/main">
  <authors>
    <author>uesr</author>
    <author>El-Wattaneya</author>
  </authors>
  <commentList>
    <comment ref="I2" authorId="0" shapeId="0">
      <text>
        <r>
          <rPr>
            <b/>
            <sz val="9"/>
            <color indexed="81"/>
            <rFont val="Tahoma"/>
            <family val="2"/>
          </rPr>
          <t>uesr:</t>
        </r>
        <r>
          <rPr>
            <sz val="9"/>
            <color indexed="81"/>
            <rFont val="Tahoma"/>
            <family val="2"/>
          </rPr>
          <t xml:space="preserve">
الجنب اليمين 4500 
العداد 5500
اللي مدفعش قديما يدفع علي السعر الجديد
</t>
        </r>
      </text>
    </comment>
    <comment ref="L26" authorId="0" shapeId="0">
      <text>
        <r>
          <rPr>
            <b/>
            <sz val="9"/>
            <color indexed="81"/>
            <rFont val="Tahoma"/>
            <family val="2"/>
          </rPr>
          <t xml:space="preserve">دفع كل شي للحاج احمد
</t>
        </r>
      </text>
    </comment>
    <comment ref="F60" authorId="1" shapeId="0">
      <text>
        <r>
          <rPr>
            <b/>
            <sz val="9"/>
            <color indexed="81"/>
            <rFont val="Tahoma"/>
            <family val="2"/>
          </rPr>
          <t>El-Wattaneya:</t>
        </r>
        <r>
          <rPr>
            <sz val="9"/>
            <color indexed="81"/>
            <rFont val="Tahoma"/>
            <family val="2"/>
          </rPr>
          <t xml:space="preserve">
ما اخدتش رمل</t>
        </r>
      </text>
    </comment>
    <comment ref="B69" authorId="0" shapeId="0">
      <text>
        <r>
          <rPr>
            <b/>
            <sz val="9"/>
            <color indexed="81"/>
            <rFont val="Tahoma"/>
            <family val="2"/>
          </rPr>
          <t>uesr:</t>
        </r>
        <r>
          <rPr>
            <sz val="9"/>
            <color indexed="81"/>
            <rFont val="Tahoma"/>
            <family val="2"/>
          </rPr>
          <t xml:space="preserve">
قريب عمر علي
</t>
        </r>
      </text>
    </comment>
  </commentList>
</comments>
</file>

<file path=xl/sharedStrings.xml><?xml version="1.0" encoding="utf-8"?>
<sst xmlns="http://schemas.openxmlformats.org/spreadsheetml/2006/main" count="460" uniqueCount="174">
  <si>
    <t>الاسم</t>
  </si>
  <si>
    <t>التليفون</t>
  </si>
  <si>
    <t>المساحه</t>
  </si>
  <si>
    <t>الدور</t>
  </si>
  <si>
    <t>النوع</t>
  </si>
  <si>
    <t>م</t>
  </si>
  <si>
    <t>تجاري</t>
  </si>
  <si>
    <t>وليد روبي</t>
  </si>
  <si>
    <t xml:space="preserve"> '01111241408</t>
  </si>
  <si>
    <t>نادر احمد حميده</t>
  </si>
  <si>
    <t>تامر بوردي</t>
  </si>
  <si>
    <t>سكني</t>
  </si>
  <si>
    <t>شيماء توبه</t>
  </si>
  <si>
    <t>01011922828</t>
  </si>
  <si>
    <t>احمد حمدي زايد</t>
  </si>
  <si>
    <t>فريد خلف فريد</t>
  </si>
  <si>
    <t>ايناس احمد محمود</t>
  </si>
  <si>
    <t xml:space="preserve">ميشيل باشا راغب </t>
  </si>
  <si>
    <t>سلوى رشدي مصطفى حسن</t>
  </si>
  <si>
    <t>محمد عبد التواب محمد</t>
  </si>
  <si>
    <t>جمال محمود انور</t>
  </si>
  <si>
    <t>حجاج حامد</t>
  </si>
  <si>
    <t>ايمن علوان</t>
  </si>
  <si>
    <t>اداري</t>
  </si>
  <si>
    <t>احمد الشافعي</t>
  </si>
  <si>
    <t>جمعه عبد العليم</t>
  </si>
  <si>
    <t>لمياء عبد النبي</t>
  </si>
  <si>
    <t>طه محمد طه</t>
  </si>
  <si>
    <t>احمد ابراهيم</t>
  </si>
  <si>
    <t>محمد معن</t>
  </si>
  <si>
    <t>احمد توفيق نسيم</t>
  </si>
  <si>
    <t>احمد محسن محمد</t>
  </si>
  <si>
    <t>محمود عيد عبد اللطيف</t>
  </si>
  <si>
    <t>احمد شعبان عبد الوهاب</t>
  </si>
  <si>
    <t>وائل والي</t>
  </si>
  <si>
    <t>محمد عجمي</t>
  </si>
  <si>
    <t>عرفه عبد التواب</t>
  </si>
  <si>
    <t>علي يوسف علي</t>
  </si>
  <si>
    <t>عيد زغلول</t>
  </si>
  <si>
    <t>احمد فتحي حميده</t>
  </si>
  <si>
    <t>محمود عيد ابراهيم</t>
  </si>
  <si>
    <t>احمد علي السيد</t>
  </si>
  <si>
    <t>عزه عوض</t>
  </si>
  <si>
    <t>محمد علي عبد العزيز</t>
  </si>
  <si>
    <t>احمد محمد عيد</t>
  </si>
  <si>
    <t>كيرلس سامي حنا</t>
  </si>
  <si>
    <t>حسين احمد عبد العاطي</t>
  </si>
  <si>
    <t>احمد خليفه بهنساوي</t>
  </si>
  <si>
    <t>خيري محمد محمد</t>
  </si>
  <si>
    <t>محمد عبد المنجي</t>
  </si>
  <si>
    <t>احمد ابو بكر الشوشاني</t>
  </si>
  <si>
    <t>احمد مصطفى علي</t>
  </si>
  <si>
    <t>ساميه عبد الله</t>
  </si>
  <si>
    <t>ندي سيد هاشم</t>
  </si>
  <si>
    <t>محمد احمد فاروق</t>
  </si>
  <si>
    <t>علا محمد علي</t>
  </si>
  <si>
    <t>نجاح علي عبد الله</t>
  </si>
  <si>
    <t>حسن عبد الله احمد</t>
  </si>
  <si>
    <t>عادل عبد الله طرفايه</t>
  </si>
  <si>
    <t>محمد قاياتي</t>
  </si>
  <si>
    <t>ابانوب فارس</t>
  </si>
  <si>
    <t>احمد شاكر رمضان</t>
  </si>
  <si>
    <t>احمد حامد قطب</t>
  </si>
  <si>
    <t>ابراهيم يوسف ابراهيم</t>
  </si>
  <si>
    <t>امين عرفه و يمنى فوزي</t>
  </si>
  <si>
    <t>01092860262</t>
  </si>
  <si>
    <t>01000100491</t>
  </si>
  <si>
    <t>"+966592666915</t>
  </si>
  <si>
    <t>الاجمالي</t>
  </si>
  <si>
    <t>كشف حساب الوديعه - برج المناره</t>
  </si>
  <si>
    <t>المقترح الاول= 40000*70</t>
  </si>
  <si>
    <t>المقترح الثاني= 50000*70</t>
  </si>
  <si>
    <t xml:space="preserve"> متوسط العائد الشهري من اجمال الودائع = 2800000*15/100/12= </t>
  </si>
  <si>
    <t xml:space="preserve"> متوسط العائد الشهري من اجمال الودائع = 3500000*15/100/12= </t>
  </si>
  <si>
    <t>المقترح الثاني= 60000*70</t>
  </si>
  <si>
    <t xml:space="preserve"> متوسط العائد الشهري من اجمال الودائع = 4200000*15/100/12= </t>
  </si>
  <si>
    <t xml:space="preserve">ساكن </t>
  </si>
  <si>
    <t>ساكن</t>
  </si>
  <si>
    <t>متشطب</t>
  </si>
  <si>
    <t>متشطبه</t>
  </si>
  <si>
    <t xml:space="preserve">الوديعه </t>
  </si>
  <si>
    <t>الباقي</t>
  </si>
  <si>
    <t>المدفوع</t>
  </si>
  <si>
    <t>ملاحظات</t>
  </si>
  <si>
    <t>غير موجود بالخدمه</t>
  </si>
  <si>
    <t>مغلق</t>
  </si>
  <si>
    <t>مش هتدفع</t>
  </si>
  <si>
    <t>مش بترد</t>
  </si>
  <si>
    <t xml:space="preserve">هيدفع </t>
  </si>
  <si>
    <t>نتقابل يوم الخميس</t>
  </si>
  <si>
    <t>دفع</t>
  </si>
  <si>
    <t>احمد كشري</t>
  </si>
  <si>
    <t>xxx</t>
  </si>
  <si>
    <t>كابتن حسين</t>
  </si>
  <si>
    <t>احمد مجدي</t>
  </si>
  <si>
    <t xml:space="preserve">اسلام كشري </t>
  </si>
  <si>
    <t>خالد عوض الله</t>
  </si>
  <si>
    <t>ماريان مرقس</t>
  </si>
  <si>
    <t>علي محمد علي رجب</t>
  </si>
  <si>
    <t>كشف المستحقات - برج المناره</t>
  </si>
  <si>
    <t>رمل</t>
  </si>
  <si>
    <t>عداد مياه</t>
  </si>
  <si>
    <t>عداد كهرباء</t>
  </si>
  <si>
    <t>إجمالي المطلوب</t>
  </si>
  <si>
    <t>الغاز الطبيعي</t>
  </si>
  <si>
    <t>ماتور المياه</t>
  </si>
  <si>
    <t>اخو احمد دور 7 هيبلغها لانها صديقه المدام</t>
  </si>
  <si>
    <t>تم التواصل</t>
  </si>
  <si>
    <t>مدفوع من 4 شهور</t>
  </si>
  <si>
    <t>Farid</t>
  </si>
  <si>
    <t>1001152213 /01007989474</t>
  </si>
  <si>
    <t xml:space="preserve">سند استلام </t>
  </si>
  <si>
    <t>1787</t>
  </si>
  <si>
    <t>1796</t>
  </si>
  <si>
    <t>1800</t>
  </si>
  <si>
    <t>على محمد على رجب</t>
  </si>
  <si>
    <t>من قيمة 4 عدادت لاربع وحدات اداري دول اول علوي</t>
  </si>
  <si>
    <t>مريان مرقس مهني جرجس</t>
  </si>
  <si>
    <t>4751</t>
  </si>
  <si>
    <t>تم التحصيل على حساب البنك instapay</t>
  </si>
  <si>
    <t>1805 - 1857</t>
  </si>
  <si>
    <t>4758</t>
  </si>
  <si>
    <t>4752</t>
  </si>
  <si>
    <t>1887</t>
  </si>
  <si>
    <t>4755-4783</t>
  </si>
  <si>
    <t>4757-4766</t>
  </si>
  <si>
    <t>1812-4777</t>
  </si>
  <si>
    <t>4756 -4778</t>
  </si>
  <si>
    <t>4769</t>
  </si>
  <si>
    <t>4770 -2032</t>
  </si>
  <si>
    <t>4772</t>
  </si>
  <si>
    <t>4776</t>
  </si>
  <si>
    <t>4782</t>
  </si>
  <si>
    <t>4785</t>
  </si>
  <si>
    <t>4787</t>
  </si>
  <si>
    <t>4790</t>
  </si>
  <si>
    <t>4793</t>
  </si>
  <si>
    <t>4794</t>
  </si>
  <si>
    <t>2447</t>
  </si>
  <si>
    <t>هدي محمود محمد سرحان</t>
  </si>
  <si>
    <t>4791</t>
  </si>
  <si>
    <t>عبير رضوان سابقا</t>
  </si>
  <si>
    <t>4789</t>
  </si>
  <si>
    <t>4792</t>
  </si>
  <si>
    <t>ابو بكر محمد احمد حسنين</t>
  </si>
  <si>
    <t>4795</t>
  </si>
  <si>
    <t xml:space="preserve">الاجمالي </t>
  </si>
  <si>
    <t>1749 - 1884-2224</t>
  </si>
  <si>
    <t>1754 -1837- 2243</t>
  </si>
  <si>
    <t>1755-2206</t>
  </si>
  <si>
    <t>1758-1947</t>
  </si>
  <si>
    <t>1785 - 2203</t>
  </si>
  <si>
    <t>1792 - 1935</t>
  </si>
  <si>
    <t>1825 - 1832</t>
  </si>
  <si>
    <t>1880 - 1919 - 2307</t>
  </si>
  <si>
    <t>1885 - 2237 - 2245</t>
  </si>
  <si>
    <t>1927</t>
  </si>
  <si>
    <t>1942</t>
  </si>
  <si>
    <t>1943</t>
  </si>
  <si>
    <t>1965</t>
  </si>
  <si>
    <t>1968 - 2111 - 2183</t>
  </si>
  <si>
    <t>1987 - 1999</t>
  </si>
  <si>
    <t>2081 - 2197</t>
  </si>
  <si>
    <t>2179</t>
  </si>
  <si>
    <t>2213</t>
  </si>
  <si>
    <t>2225</t>
  </si>
  <si>
    <t>2250</t>
  </si>
  <si>
    <t>2253</t>
  </si>
  <si>
    <t>2259</t>
  </si>
  <si>
    <t>2297</t>
  </si>
  <si>
    <t>2382</t>
  </si>
  <si>
    <t>2414</t>
  </si>
  <si>
    <t>1963</t>
  </si>
  <si>
    <t>1873 - 2403 --2506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</si>
</sst>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[&lt;=9999999]###\-####;\(###\)\ ###\-####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65" fontId="3" fillId="0" borderId="6" xfId="1" applyNumberFormat="1" applyFont="1" applyBorder="1" applyAlignment="1">
      <alignment horizontal="center" vertical="center"/>
    </xf>
    <xf numFmtId="0" fontId="3" fillId="0" borderId="6" xfId="0" quotePrefix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/>
    <xf numFmtId="43" fontId="7" fillId="0" borderId="0" xfId="1" applyFont="1"/>
    <xf numFmtId="0" fontId="0" fillId="0" borderId="0" xfId="0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3" fontId="3" fillId="0" borderId="4" xfId="1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43" fontId="3" fillId="4" borderId="6" xfId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3" fontId="3" fillId="0" borderId="6" xfId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0" fillId="0" borderId="0" xfId="0" applyFill="1"/>
    <xf numFmtId="43" fontId="5" fillId="0" borderId="10" xfId="1" applyFont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43" fontId="7" fillId="4" borderId="0" xfId="0" applyNumberFormat="1" applyFont="1" applyFill="1"/>
    <xf numFmtId="43" fontId="10" fillId="0" borderId="2" xfId="1" applyFont="1" applyBorder="1" applyAlignment="1">
      <alignment horizontal="center" vertical="center"/>
    </xf>
    <xf numFmtId="43" fontId="10" fillId="0" borderId="2" xfId="1" applyFont="1" applyFill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49" fontId="0" fillId="0" borderId="0" xfId="0" applyNumberFormat="1"/>
    <xf numFmtId="49" fontId="3" fillId="0" borderId="14" xfId="1" applyNumberFormat="1" applyFont="1" applyBorder="1" applyAlignment="1">
      <alignment horizontal="center" vertical="center"/>
    </xf>
    <xf numFmtId="49" fontId="3" fillId="0" borderId="14" xfId="1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49" fontId="4" fillId="5" borderId="11" xfId="0" applyNumberFormat="1" applyFont="1" applyFill="1" applyBorder="1" applyAlignment="1">
      <alignment horizontal="center" vertical="center"/>
    </xf>
    <xf numFmtId="0" fontId="4" fillId="5" borderId="16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center" vertical="center"/>
    </xf>
    <xf numFmtId="0" fontId="12" fillId="5" borderId="17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center" vertical="center"/>
    </xf>
    <xf numFmtId="165" fontId="12" fillId="5" borderId="19" xfId="1" applyNumberFormat="1" applyFont="1" applyFill="1" applyBorder="1" applyAlignment="1">
      <alignment horizontal="center" vertical="center"/>
    </xf>
    <xf numFmtId="43" fontId="12" fillId="5" borderId="19" xfId="1" applyFont="1" applyFill="1" applyBorder="1" applyAlignment="1">
      <alignment horizontal="center" vertical="center"/>
    </xf>
    <xf numFmtId="165" fontId="12" fillId="5" borderId="16" xfId="1" applyNumberFormat="1" applyFont="1" applyFill="1" applyBorder="1" applyAlignment="1">
      <alignment horizontal="center" vertical="center"/>
    </xf>
    <xf numFmtId="49" fontId="12" fillId="5" borderId="16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3" fillId="0" borderId="4" xfId="1" applyNumberFormat="1" applyFont="1" applyBorder="1" applyAlignment="1">
      <alignment horizontal="center" vertical="center"/>
    </xf>
    <xf numFmtId="49" fontId="3" fillId="0" borderId="6" xfId="1" applyNumberFormat="1" applyFont="1" applyBorder="1" applyAlignment="1">
      <alignment horizontal="center" vertical="center"/>
    </xf>
    <xf numFmtId="49" fontId="3" fillId="0" borderId="6" xfId="1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7" fillId="0" borderId="0" xfId="1" applyNumberFormat="1" applyFont="1"/>
    <xf numFmtId="0" fontId="12" fillId="5" borderId="0" xfId="0" applyFont="1" applyFill="1" applyAlignment="1">
      <alignment horizontal="center" vertical="center"/>
    </xf>
    <xf numFmtId="0" fontId="13" fillId="5" borderId="5" xfId="0" applyFont="1" applyFill="1" applyBorder="1" applyAlignment="1">
      <alignment horizontal="center" vertical="center"/>
    </xf>
    <xf numFmtId="49" fontId="13" fillId="5" borderId="14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3" fillId="5" borderId="0" xfId="0" applyFont="1" applyFill="1" applyAlignment="1">
      <alignment horizontal="center"/>
    </xf>
    <xf numFmtId="0" fontId="12" fillId="5" borderId="0" xfId="0" applyFont="1" applyFill="1" applyAlignment="1">
      <alignment horizontal="center"/>
    </xf>
    <xf numFmtId="0" fontId="3" fillId="3" borderId="5" xfId="0" applyFont="1" applyFill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3" fontId="3" fillId="3" borderId="6" xfId="1" applyFont="1" applyFill="1" applyBorder="1" applyAlignment="1">
      <alignment horizontal="center" vertical="center"/>
    </xf>
    <xf numFmtId="49" fontId="3" fillId="3" borderId="6" xfId="1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49" fontId="11" fillId="3" borderId="6" xfId="1" applyNumberFormat="1" applyFont="1" applyFill="1" applyBorder="1" applyAlignment="1">
      <alignment horizontal="center" vertical="center"/>
    </xf>
    <xf numFmtId="49" fontId="11" fillId="3" borderId="6" xfId="0" applyNumberFormat="1" applyFont="1" applyFill="1" applyBorder="1" applyAlignment="1">
      <alignment horizontal="center" vertical="center"/>
    </xf>
    <xf numFmtId="49" fontId="14" fillId="3" borderId="6" xfId="1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165" fontId="3" fillId="3" borderId="20" xfId="1" applyNumberFormat="1" applyFont="1" applyFill="1" applyBorder="1" applyAlignment="1">
      <alignment horizontal="center" vertical="center"/>
    </xf>
    <xf numFmtId="43" fontId="3" fillId="3" borderId="20" xfId="1" applyFont="1" applyFill="1" applyBorder="1" applyAlignment="1">
      <alignment horizontal="center" vertical="center"/>
    </xf>
    <xf numFmtId="49" fontId="3" fillId="3" borderId="20" xfId="0" applyNumberFormat="1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165" fontId="3" fillId="0" borderId="6" xfId="1" applyNumberFormat="1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quotePrefix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165" fontId="3" fillId="0" borderId="22" xfId="1" applyNumberFormat="1" applyFont="1" applyBorder="1" applyAlignment="1">
      <alignment vertical="center"/>
    </xf>
    <xf numFmtId="49" fontId="3" fillId="0" borderId="22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165" fontId="3" fillId="0" borderId="22" xfId="0" applyNumberFormat="1" applyFont="1" applyBorder="1" applyAlignment="1">
      <alignment vertical="center"/>
    </xf>
    <xf numFmtId="0" fontId="13" fillId="3" borderId="6" xfId="0" applyFont="1" applyFill="1" applyBorder="1" applyAlignment="1">
      <alignment horizontal="center" vertical="center"/>
    </xf>
    <xf numFmtId="165" fontId="13" fillId="3" borderId="6" xfId="1" applyNumberFormat="1" applyFont="1" applyFill="1" applyBorder="1" applyAlignment="1">
      <alignment horizontal="center" vertical="center"/>
    </xf>
    <xf numFmtId="43" fontId="13" fillId="3" borderId="6" xfId="1" applyFont="1" applyFill="1" applyBorder="1" applyAlignment="1">
      <alignment horizontal="center" vertical="center"/>
    </xf>
    <xf numFmtId="49" fontId="13" fillId="3" borderId="14" xfId="0" applyNumberFormat="1" applyFont="1" applyFill="1" applyBorder="1" applyAlignment="1">
      <alignment horizontal="center" vertical="center"/>
    </xf>
    <xf numFmtId="49" fontId="13" fillId="3" borderId="14" xfId="1" applyNumberFormat="1" applyFont="1" applyFill="1" applyBorder="1" applyAlignment="1">
      <alignment horizontal="center" vertical="center"/>
    </xf>
    <xf numFmtId="49" fontId="13" fillId="3" borderId="0" xfId="0" applyNumberFormat="1" applyFont="1" applyFill="1" applyAlignment="1">
      <alignment horizontal="center" vertical="center"/>
    </xf>
    <xf numFmtId="43" fontId="13" fillId="3" borderId="14" xfId="1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/>
    </xf>
    <xf numFmtId="49" fontId="3" fillId="3" borderId="14" xfId="1" applyNumberFormat="1" applyFont="1" applyFill="1" applyBorder="1" applyAlignment="1">
      <alignment horizontal="center" vertical="center"/>
    </xf>
    <xf numFmtId="165" fontId="13" fillId="3" borderId="0" xfId="0" applyNumberFormat="1" applyFont="1" applyFill="1" applyAlignment="1">
      <alignment horizontal="center"/>
    </xf>
    <xf numFmtId="165" fontId="3" fillId="2" borderId="6" xfId="1" applyNumberFormat="1" applyFont="1" applyFill="1" applyBorder="1" applyAlignment="1">
      <alignment horizontal="center" vertical="center"/>
    </xf>
    <xf numFmtId="43" fontId="3" fillId="2" borderId="6" xfId="1" applyFont="1" applyFill="1" applyBorder="1" applyAlignment="1">
      <alignment horizontal="center" vertical="center"/>
    </xf>
    <xf numFmtId="49" fontId="3" fillId="2" borderId="14" xfId="1" applyNumberFormat="1" applyFont="1" applyFill="1" applyBorder="1" applyAlignment="1">
      <alignment horizontal="center" vertical="center"/>
    </xf>
    <xf numFmtId="49" fontId="3" fillId="3" borderId="14" xfId="0" applyNumberFormat="1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6" fillId="0" borderId="12" xfId="0" applyFont="1" applyBorder="1" applyAlignment="1">
      <alignment horizontal="center" vertical="center"/>
    </xf>
    <xf numFmtId="49" fontId="6" fillId="0" borderId="1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4"/>
  <sheetViews>
    <sheetView rightToLeft="1" zoomScale="80" zoomScaleNormal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L83" sqref="L83"/>
    </sheetView>
  </sheetViews>
  <sheetFormatPr defaultRowHeight="15.75" x14ac:dyDescent="0.25"/>
  <cols>
    <col min="1" max="1" width="9.85546875" style="1" bestFit="1" customWidth="1"/>
    <col min="2" max="2" width="30.140625" bestFit="1" customWidth="1"/>
    <col min="3" max="3" width="24.140625" bestFit="1" customWidth="1"/>
    <col min="4" max="4" width="9.42578125" bestFit="1" customWidth="1"/>
    <col min="5" max="5" width="12.140625" customWidth="1"/>
    <col min="6" max="6" width="10.28515625" bestFit="1" customWidth="1"/>
    <col min="7" max="7" width="18.28515625" customWidth="1"/>
    <col min="8" max="8" width="20.28515625" bestFit="1" customWidth="1"/>
    <col min="9" max="9" width="22" bestFit="1" customWidth="1"/>
    <col min="10" max="10" width="26.42578125" style="35" customWidth="1"/>
    <col min="11" max="11" width="24.140625" style="17" customWidth="1"/>
    <col min="12" max="12" width="26.28515625" bestFit="1" customWidth="1"/>
  </cols>
  <sheetData>
    <row r="1" spans="1:11" ht="42" customHeight="1" thickBot="1" x14ac:dyDescent="0.3">
      <c r="A1" s="106" t="s">
        <v>69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</row>
    <row r="2" spans="1:11" ht="27" customHeight="1" thickBot="1" x14ac:dyDescent="0.3">
      <c r="A2" s="2" t="s">
        <v>5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80</v>
      </c>
      <c r="H2" s="3" t="s">
        <v>82</v>
      </c>
      <c r="I2" s="4" t="s">
        <v>81</v>
      </c>
      <c r="J2" s="52" t="s">
        <v>83</v>
      </c>
      <c r="K2" s="18" t="s">
        <v>76</v>
      </c>
    </row>
    <row r="3" spans="1:11" ht="19.5" customHeight="1" x14ac:dyDescent="0.25">
      <c r="A3" s="5">
        <v>1</v>
      </c>
      <c r="B3" s="6" t="s">
        <v>7</v>
      </c>
      <c r="C3" s="7" t="s">
        <v>8</v>
      </c>
      <c r="D3" s="26">
        <v>32</v>
      </c>
      <c r="E3" s="6">
        <v>1</v>
      </c>
      <c r="F3" s="6" t="s">
        <v>6</v>
      </c>
      <c r="G3" s="8">
        <v>50000</v>
      </c>
      <c r="H3" s="20"/>
      <c r="I3" s="8">
        <f>G3-H3</f>
        <v>50000</v>
      </c>
      <c r="J3" s="53"/>
      <c r="K3" s="23"/>
    </row>
    <row r="4" spans="1:11" ht="19.5" customHeight="1" x14ac:dyDescent="0.25">
      <c r="A4" s="9">
        <v>2</v>
      </c>
      <c r="B4" s="10" t="s">
        <v>9</v>
      </c>
      <c r="C4" s="10"/>
      <c r="D4" s="19">
        <v>200</v>
      </c>
      <c r="E4" s="11">
        <v>1</v>
      </c>
      <c r="F4" s="11" t="s">
        <v>6</v>
      </c>
      <c r="G4" s="12">
        <v>50000</v>
      </c>
      <c r="H4" s="21"/>
      <c r="I4" s="12">
        <f>G4-H4</f>
        <v>50000</v>
      </c>
      <c r="J4" s="54"/>
      <c r="K4" s="24"/>
    </row>
    <row r="5" spans="1:11" ht="19.5" customHeight="1" x14ac:dyDescent="0.25">
      <c r="A5" s="9">
        <v>3</v>
      </c>
      <c r="B5" s="11" t="s">
        <v>10</v>
      </c>
      <c r="C5" s="11">
        <v>1001325155</v>
      </c>
      <c r="D5" s="19">
        <v>194</v>
      </c>
      <c r="E5" s="11">
        <v>7</v>
      </c>
      <c r="F5" s="11" t="s">
        <v>11</v>
      </c>
      <c r="G5" s="12">
        <v>50000</v>
      </c>
      <c r="H5" s="25"/>
      <c r="I5" s="12">
        <f t="shared" ref="I5:I68" si="0">G5-H5</f>
        <v>50000</v>
      </c>
      <c r="J5" s="54"/>
      <c r="K5" s="24"/>
    </row>
    <row r="6" spans="1:11" ht="19.5" customHeight="1" x14ac:dyDescent="0.25">
      <c r="A6" s="9">
        <v>4</v>
      </c>
      <c r="B6" s="11" t="s">
        <v>12</v>
      </c>
      <c r="C6" s="13" t="s">
        <v>13</v>
      </c>
      <c r="D6" s="19">
        <v>143</v>
      </c>
      <c r="E6" s="11">
        <v>4</v>
      </c>
      <c r="F6" s="11" t="s">
        <v>11</v>
      </c>
      <c r="G6" s="12">
        <v>50000</v>
      </c>
      <c r="H6" s="21"/>
      <c r="I6" s="12">
        <f t="shared" si="0"/>
        <v>50000</v>
      </c>
      <c r="J6" s="54" t="s">
        <v>84</v>
      </c>
      <c r="K6" s="24"/>
    </row>
    <row r="7" spans="1:11" ht="19.5" customHeight="1" x14ac:dyDescent="0.25">
      <c r="A7" s="9">
        <v>5</v>
      </c>
      <c r="B7" s="11" t="s">
        <v>14</v>
      </c>
      <c r="C7" s="13" t="s">
        <v>65</v>
      </c>
      <c r="D7" s="19">
        <v>242</v>
      </c>
      <c r="E7" s="14">
        <v>8</v>
      </c>
      <c r="F7" s="11" t="s">
        <v>11</v>
      </c>
      <c r="G7" s="12">
        <v>50000</v>
      </c>
      <c r="H7" s="21"/>
      <c r="I7" s="12">
        <f t="shared" si="0"/>
        <v>50000</v>
      </c>
      <c r="J7" s="54" t="s">
        <v>85</v>
      </c>
      <c r="K7" s="24" t="s">
        <v>77</v>
      </c>
    </row>
    <row r="8" spans="1:11" ht="19.5" customHeight="1" x14ac:dyDescent="0.25">
      <c r="A8" s="9">
        <v>6</v>
      </c>
      <c r="B8" s="14" t="s">
        <v>15</v>
      </c>
      <c r="C8" s="14">
        <v>1029914266</v>
      </c>
      <c r="D8" s="14">
        <v>194</v>
      </c>
      <c r="E8" s="11">
        <v>3</v>
      </c>
      <c r="F8" s="11" t="s">
        <v>11</v>
      </c>
      <c r="G8" s="12">
        <v>50000</v>
      </c>
      <c r="H8" s="21"/>
      <c r="I8" s="12">
        <f t="shared" si="0"/>
        <v>50000</v>
      </c>
      <c r="J8" s="54"/>
      <c r="K8" s="24" t="s">
        <v>77</v>
      </c>
    </row>
    <row r="9" spans="1:11" ht="19.5" customHeight="1" x14ac:dyDescent="0.25">
      <c r="A9" s="64">
        <v>7</v>
      </c>
      <c r="B9" s="19" t="s">
        <v>16</v>
      </c>
      <c r="C9" s="19">
        <v>1006830262</v>
      </c>
      <c r="D9" s="19">
        <v>143</v>
      </c>
      <c r="E9" s="19">
        <v>6</v>
      </c>
      <c r="F9" s="19" t="s">
        <v>11</v>
      </c>
      <c r="G9" s="65">
        <v>50000</v>
      </c>
      <c r="H9" s="66">
        <v>50000</v>
      </c>
      <c r="I9" s="65">
        <f t="shared" si="0"/>
        <v>0</v>
      </c>
      <c r="J9" s="67" t="s">
        <v>128</v>
      </c>
      <c r="K9" s="68" t="s">
        <v>78</v>
      </c>
    </row>
    <row r="10" spans="1:11" ht="19.5" customHeight="1" x14ac:dyDescent="0.25">
      <c r="A10" s="64">
        <v>8</v>
      </c>
      <c r="B10" s="19" t="s">
        <v>17</v>
      </c>
      <c r="C10" s="19">
        <v>1024455434</v>
      </c>
      <c r="D10" s="19">
        <v>143</v>
      </c>
      <c r="E10" s="19">
        <v>10</v>
      </c>
      <c r="F10" s="19" t="s">
        <v>11</v>
      </c>
      <c r="G10" s="65">
        <v>50000</v>
      </c>
      <c r="H10" s="66">
        <v>15000</v>
      </c>
      <c r="I10" s="65">
        <f t="shared" si="0"/>
        <v>35000</v>
      </c>
      <c r="J10" s="67" t="s">
        <v>142</v>
      </c>
      <c r="K10" s="68" t="s">
        <v>77</v>
      </c>
    </row>
    <row r="11" spans="1:11" ht="19.5" customHeight="1" x14ac:dyDescent="0.25">
      <c r="A11" s="64">
        <v>9</v>
      </c>
      <c r="B11" s="19" t="s">
        <v>17</v>
      </c>
      <c r="C11" s="19">
        <v>1024455434</v>
      </c>
      <c r="D11" s="19">
        <v>194</v>
      </c>
      <c r="E11" s="19">
        <v>11</v>
      </c>
      <c r="F11" s="19" t="s">
        <v>11</v>
      </c>
      <c r="G11" s="65">
        <v>50000</v>
      </c>
      <c r="H11" s="66">
        <v>50000</v>
      </c>
      <c r="I11" s="65">
        <f t="shared" si="0"/>
        <v>0</v>
      </c>
      <c r="J11" s="67" t="s">
        <v>143</v>
      </c>
      <c r="K11" s="68" t="s">
        <v>77</v>
      </c>
    </row>
    <row r="12" spans="1:11" ht="19.5" customHeight="1" x14ac:dyDescent="0.25">
      <c r="A12" s="9">
        <v>10</v>
      </c>
      <c r="B12" s="14" t="s">
        <v>18</v>
      </c>
      <c r="C12" s="14"/>
      <c r="D12" s="14">
        <v>184</v>
      </c>
      <c r="E12" s="14">
        <v>6</v>
      </c>
      <c r="F12" s="14" t="s">
        <v>11</v>
      </c>
      <c r="G12" s="78">
        <v>50000</v>
      </c>
      <c r="H12" s="25">
        <v>50000</v>
      </c>
      <c r="I12" s="78">
        <f t="shared" si="0"/>
        <v>0</v>
      </c>
      <c r="J12" s="55"/>
      <c r="K12" s="79"/>
    </row>
    <row r="13" spans="1:11" ht="19.5" customHeight="1" x14ac:dyDescent="0.25">
      <c r="A13" s="9">
        <v>11</v>
      </c>
      <c r="B13" s="14" t="s">
        <v>19</v>
      </c>
      <c r="C13" s="14"/>
      <c r="D13" s="14">
        <v>143</v>
      </c>
      <c r="E13" s="14">
        <v>3</v>
      </c>
      <c r="F13" s="14" t="s">
        <v>11</v>
      </c>
      <c r="G13" s="78">
        <v>50000</v>
      </c>
      <c r="H13" s="25"/>
      <c r="I13" s="78">
        <f t="shared" si="0"/>
        <v>50000</v>
      </c>
      <c r="J13" s="55"/>
      <c r="K13" s="79"/>
    </row>
    <row r="14" spans="1:11" ht="19.5" customHeight="1" x14ac:dyDescent="0.25">
      <c r="A14" s="9">
        <v>12</v>
      </c>
      <c r="B14" s="14" t="s">
        <v>20</v>
      </c>
      <c r="C14" s="14">
        <v>1002524342</v>
      </c>
      <c r="D14" s="14">
        <v>242</v>
      </c>
      <c r="E14" s="14">
        <v>5</v>
      </c>
      <c r="F14" s="14" t="s">
        <v>11</v>
      </c>
      <c r="G14" s="78">
        <v>50000</v>
      </c>
      <c r="H14" s="25"/>
      <c r="I14" s="78">
        <f t="shared" si="0"/>
        <v>50000</v>
      </c>
      <c r="J14" s="55"/>
      <c r="K14" s="79"/>
    </row>
    <row r="15" spans="1:11" ht="19.5" customHeight="1" x14ac:dyDescent="0.25">
      <c r="A15" s="9">
        <v>13</v>
      </c>
      <c r="B15" s="14" t="s">
        <v>20</v>
      </c>
      <c r="C15" s="14">
        <v>1002524342</v>
      </c>
      <c r="D15" s="14">
        <v>119</v>
      </c>
      <c r="E15" s="14">
        <v>6</v>
      </c>
      <c r="F15" s="14" t="s">
        <v>11</v>
      </c>
      <c r="G15" s="78">
        <v>40000</v>
      </c>
      <c r="H15" s="25"/>
      <c r="I15" s="78">
        <f t="shared" si="0"/>
        <v>40000</v>
      </c>
      <c r="J15" s="55"/>
      <c r="K15" s="79" t="s">
        <v>77</v>
      </c>
    </row>
    <row r="16" spans="1:11" ht="19.5" customHeight="1" x14ac:dyDescent="0.25">
      <c r="A16" s="9">
        <v>14</v>
      </c>
      <c r="B16" s="14" t="s">
        <v>21</v>
      </c>
      <c r="C16" s="14">
        <v>1016221192</v>
      </c>
      <c r="D16" s="14">
        <v>242</v>
      </c>
      <c r="E16" s="14">
        <v>6</v>
      </c>
      <c r="F16" s="14" t="s">
        <v>11</v>
      </c>
      <c r="G16" s="78">
        <v>50000</v>
      </c>
      <c r="H16" s="25"/>
      <c r="I16" s="78">
        <f t="shared" si="0"/>
        <v>50000</v>
      </c>
      <c r="J16" s="55"/>
      <c r="K16" s="79" t="s">
        <v>77</v>
      </c>
    </row>
    <row r="17" spans="1:11" ht="19.5" customHeight="1" x14ac:dyDescent="0.25">
      <c r="A17" s="9">
        <v>15</v>
      </c>
      <c r="B17" s="14" t="s">
        <v>22</v>
      </c>
      <c r="C17" s="14">
        <v>1098448507</v>
      </c>
      <c r="D17" s="14">
        <v>117</v>
      </c>
      <c r="E17" s="14">
        <v>2</v>
      </c>
      <c r="F17" s="14" t="s">
        <v>23</v>
      </c>
      <c r="G17" s="78">
        <v>50000</v>
      </c>
      <c r="H17" s="25"/>
      <c r="I17" s="78">
        <f t="shared" si="0"/>
        <v>50000</v>
      </c>
      <c r="J17" s="55" t="s">
        <v>86</v>
      </c>
      <c r="K17" s="79"/>
    </row>
    <row r="18" spans="1:11" ht="19.5" customHeight="1" x14ac:dyDescent="0.25">
      <c r="A18" s="9">
        <v>16</v>
      </c>
      <c r="B18" s="14" t="s">
        <v>24</v>
      </c>
      <c r="C18" s="14">
        <v>1015244631</v>
      </c>
      <c r="D18" s="14">
        <v>143</v>
      </c>
      <c r="E18" s="14">
        <v>5</v>
      </c>
      <c r="F18" s="14" t="s">
        <v>11</v>
      </c>
      <c r="G18" s="78">
        <v>50000</v>
      </c>
      <c r="H18" s="25"/>
      <c r="I18" s="78">
        <f t="shared" si="0"/>
        <v>50000</v>
      </c>
      <c r="J18" s="55"/>
      <c r="K18" s="79" t="s">
        <v>77</v>
      </c>
    </row>
    <row r="19" spans="1:11" ht="19.5" customHeight="1" x14ac:dyDescent="0.25">
      <c r="A19" s="9">
        <v>17</v>
      </c>
      <c r="B19" s="14" t="s">
        <v>25</v>
      </c>
      <c r="C19" s="14">
        <v>1063729577</v>
      </c>
      <c r="D19" s="14">
        <v>119</v>
      </c>
      <c r="E19" s="14">
        <v>2</v>
      </c>
      <c r="F19" s="14" t="s">
        <v>11</v>
      </c>
      <c r="G19" s="78">
        <v>40000</v>
      </c>
      <c r="H19" s="25">
        <v>30000</v>
      </c>
      <c r="I19" s="78">
        <f t="shared" si="0"/>
        <v>10000</v>
      </c>
      <c r="J19" s="55"/>
      <c r="K19" s="79" t="s">
        <v>77</v>
      </c>
    </row>
    <row r="20" spans="1:11" ht="19.5" customHeight="1" x14ac:dyDescent="0.25">
      <c r="A20" s="9">
        <v>18</v>
      </c>
      <c r="B20" s="14" t="s">
        <v>26</v>
      </c>
      <c r="C20" s="14">
        <v>1118704687</v>
      </c>
      <c r="D20" s="14">
        <v>119</v>
      </c>
      <c r="E20" s="14">
        <v>4</v>
      </c>
      <c r="F20" s="14" t="s">
        <v>11</v>
      </c>
      <c r="G20" s="78">
        <v>40000</v>
      </c>
      <c r="H20" s="25"/>
      <c r="I20" s="78">
        <f t="shared" si="0"/>
        <v>40000</v>
      </c>
      <c r="J20" s="55" t="s">
        <v>87</v>
      </c>
      <c r="K20" s="79" t="s">
        <v>79</v>
      </c>
    </row>
    <row r="21" spans="1:11" ht="19.5" customHeight="1" x14ac:dyDescent="0.25">
      <c r="A21" s="9">
        <v>19</v>
      </c>
      <c r="B21" s="14" t="s">
        <v>27</v>
      </c>
      <c r="C21" s="14">
        <v>1065222805</v>
      </c>
      <c r="D21" s="14">
        <v>185</v>
      </c>
      <c r="E21" s="14">
        <v>7</v>
      </c>
      <c r="F21" s="14" t="s">
        <v>11</v>
      </c>
      <c r="G21" s="78">
        <v>50000</v>
      </c>
      <c r="H21" s="25"/>
      <c r="I21" s="78">
        <f t="shared" si="0"/>
        <v>50000</v>
      </c>
      <c r="J21" s="55" t="s">
        <v>85</v>
      </c>
      <c r="K21" s="79" t="s">
        <v>77</v>
      </c>
    </row>
    <row r="22" spans="1:11" ht="19.5" customHeight="1" x14ac:dyDescent="0.25">
      <c r="A22" s="9">
        <v>20</v>
      </c>
      <c r="B22" s="14" t="s">
        <v>28</v>
      </c>
      <c r="C22" s="14">
        <v>1003350677</v>
      </c>
      <c r="D22" s="14">
        <v>185</v>
      </c>
      <c r="E22" s="14">
        <v>8</v>
      </c>
      <c r="F22" s="14" t="s">
        <v>11</v>
      </c>
      <c r="G22" s="78">
        <v>50000</v>
      </c>
      <c r="H22" s="25">
        <v>50000</v>
      </c>
      <c r="I22" s="78">
        <f t="shared" si="0"/>
        <v>0</v>
      </c>
      <c r="J22" s="55"/>
      <c r="K22" s="79"/>
    </row>
    <row r="23" spans="1:11" ht="19.5" customHeight="1" x14ac:dyDescent="0.25">
      <c r="A23" s="9">
        <v>21</v>
      </c>
      <c r="B23" s="14" t="s">
        <v>29</v>
      </c>
      <c r="C23" s="14"/>
      <c r="D23" s="14">
        <v>242</v>
      </c>
      <c r="E23" s="14">
        <v>10</v>
      </c>
      <c r="F23" s="14" t="s">
        <v>11</v>
      </c>
      <c r="G23" s="78">
        <v>50000</v>
      </c>
      <c r="H23" s="25">
        <v>50000</v>
      </c>
      <c r="I23" s="78">
        <f t="shared" si="0"/>
        <v>0</v>
      </c>
      <c r="J23" s="55"/>
      <c r="K23" s="79"/>
    </row>
    <row r="24" spans="1:11" ht="19.5" customHeight="1" x14ac:dyDescent="0.25">
      <c r="A24" s="9">
        <v>22</v>
      </c>
      <c r="B24" s="14" t="s">
        <v>29</v>
      </c>
      <c r="C24" s="14"/>
      <c r="D24" s="14">
        <v>184</v>
      </c>
      <c r="E24" s="14">
        <v>10</v>
      </c>
      <c r="F24" s="14" t="s">
        <v>11</v>
      </c>
      <c r="G24" s="78">
        <v>50000</v>
      </c>
      <c r="H24" s="25">
        <v>50000</v>
      </c>
      <c r="I24" s="78">
        <f t="shared" si="0"/>
        <v>0</v>
      </c>
      <c r="J24" s="55"/>
      <c r="K24" s="79"/>
    </row>
    <row r="25" spans="1:11" ht="19.5" customHeight="1" x14ac:dyDescent="0.25">
      <c r="A25" s="64">
        <v>23</v>
      </c>
      <c r="B25" s="19" t="s">
        <v>30</v>
      </c>
      <c r="C25" s="19">
        <v>1006833371</v>
      </c>
      <c r="D25" s="19">
        <v>119</v>
      </c>
      <c r="E25" s="19">
        <v>3</v>
      </c>
      <c r="F25" s="19" t="s">
        <v>11</v>
      </c>
      <c r="G25" s="65">
        <v>40000</v>
      </c>
      <c r="H25" s="66">
        <v>40000</v>
      </c>
      <c r="I25" s="65">
        <f t="shared" si="0"/>
        <v>0</v>
      </c>
      <c r="J25" s="71" t="s">
        <v>118</v>
      </c>
      <c r="K25" s="68" t="s">
        <v>77</v>
      </c>
    </row>
    <row r="26" spans="1:11" ht="19.5" customHeight="1" x14ac:dyDescent="0.25">
      <c r="A26" s="64">
        <v>24</v>
      </c>
      <c r="B26" s="19" t="s">
        <v>31</v>
      </c>
      <c r="C26" s="19">
        <v>1009494601</v>
      </c>
      <c r="D26" s="19">
        <v>143</v>
      </c>
      <c r="E26" s="19">
        <v>11</v>
      </c>
      <c r="F26" s="19" t="s">
        <v>11</v>
      </c>
      <c r="G26" s="65">
        <v>50000</v>
      </c>
      <c r="H26" s="66">
        <v>50000</v>
      </c>
      <c r="I26" s="65">
        <f t="shared" si="0"/>
        <v>0</v>
      </c>
      <c r="J26" s="67" t="s">
        <v>132</v>
      </c>
      <c r="K26" s="68" t="s">
        <v>77</v>
      </c>
    </row>
    <row r="27" spans="1:11" ht="19.5" customHeight="1" x14ac:dyDescent="0.25">
      <c r="A27" s="80">
        <v>25</v>
      </c>
      <c r="B27" s="14" t="s">
        <v>32</v>
      </c>
      <c r="C27" s="14">
        <v>1022221816</v>
      </c>
      <c r="D27" s="14">
        <v>119</v>
      </c>
      <c r="E27" s="14">
        <v>10</v>
      </c>
      <c r="F27" s="14" t="s">
        <v>11</v>
      </c>
      <c r="G27" s="78">
        <v>40000</v>
      </c>
      <c r="H27" s="25"/>
      <c r="I27" s="78">
        <f t="shared" si="0"/>
        <v>40000</v>
      </c>
      <c r="J27" s="55"/>
      <c r="K27" s="79" t="s">
        <v>77</v>
      </c>
    </row>
    <row r="28" spans="1:11" ht="19.5" customHeight="1" x14ac:dyDescent="0.25">
      <c r="A28" s="80">
        <v>26</v>
      </c>
      <c r="B28" s="14" t="s">
        <v>32</v>
      </c>
      <c r="C28" s="14">
        <v>1022221816</v>
      </c>
      <c r="D28" s="14">
        <v>119</v>
      </c>
      <c r="E28" s="14">
        <v>11</v>
      </c>
      <c r="F28" s="14" t="s">
        <v>11</v>
      </c>
      <c r="G28" s="78">
        <v>40000</v>
      </c>
      <c r="H28" s="25"/>
      <c r="I28" s="78">
        <f t="shared" si="0"/>
        <v>40000</v>
      </c>
      <c r="J28" s="55"/>
      <c r="K28" s="79" t="s">
        <v>77</v>
      </c>
    </row>
    <row r="29" spans="1:11" ht="19.5" customHeight="1" x14ac:dyDescent="0.25">
      <c r="A29" s="64">
        <v>27</v>
      </c>
      <c r="B29" s="19" t="s">
        <v>33</v>
      </c>
      <c r="C29" s="19">
        <v>1006830262</v>
      </c>
      <c r="D29" s="19">
        <v>143</v>
      </c>
      <c r="E29" s="19">
        <v>7</v>
      </c>
      <c r="F29" s="19" t="s">
        <v>11</v>
      </c>
      <c r="G29" s="65">
        <v>50000</v>
      </c>
      <c r="H29" s="66">
        <v>50000</v>
      </c>
      <c r="I29" s="65">
        <f t="shared" si="0"/>
        <v>0</v>
      </c>
      <c r="J29" s="67" t="s">
        <v>137</v>
      </c>
      <c r="K29" s="68" t="s">
        <v>77</v>
      </c>
    </row>
    <row r="30" spans="1:11" ht="19.5" customHeight="1" x14ac:dyDescent="0.25">
      <c r="A30" s="9">
        <v>28</v>
      </c>
      <c r="B30" s="14" t="s">
        <v>34</v>
      </c>
      <c r="C30" s="14">
        <v>1069824247</v>
      </c>
      <c r="D30" s="14">
        <v>143</v>
      </c>
      <c r="E30" s="14">
        <v>9</v>
      </c>
      <c r="F30" s="14" t="s">
        <v>11</v>
      </c>
      <c r="G30" s="78">
        <v>50000</v>
      </c>
      <c r="H30" s="25"/>
      <c r="I30" s="78">
        <f t="shared" si="0"/>
        <v>50000</v>
      </c>
      <c r="J30" s="55" t="s">
        <v>89</v>
      </c>
      <c r="K30" s="79" t="s">
        <v>77</v>
      </c>
    </row>
    <row r="31" spans="1:11" ht="19.5" customHeight="1" x14ac:dyDescent="0.25">
      <c r="A31" s="9">
        <v>29</v>
      </c>
      <c r="B31" s="14" t="s">
        <v>35</v>
      </c>
      <c r="C31" s="81" t="s">
        <v>66</v>
      </c>
      <c r="D31" s="14">
        <v>143</v>
      </c>
      <c r="E31" s="14">
        <v>8</v>
      </c>
      <c r="F31" s="14" t="s">
        <v>11</v>
      </c>
      <c r="G31" s="78">
        <v>50000</v>
      </c>
      <c r="H31" s="25">
        <v>50000</v>
      </c>
      <c r="I31" s="78">
        <f t="shared" si="0"/>
        <v>0</v>
      </c>
      <c r="J31" s="55"/>
      <c r="K31" s="79"/>
    </row>
    <row r="32" spans="1:11" ht="19.5" customHeight="1" x14ac:dyDescent="0.25">
      <c r="A32" s="9">
        <v>30</v>
      </c>
      <c r="B32" s="14" t="s">
        <v>36</v>
      </c>
      <c r="C32" s="14">
        <v>1148062506</v>
      </c>
      <c r="D32" s="14">
        <v>153</v>
      </c>
      <c r="E32" s="14">
        <v>4</v>
      </c>
      <c r="F32" s="14" t="s">
        <v>11</v>
      </c>
      <c r="G32" s="78">
        <v>50000</v>
      </c>
      <c r="H32" s="25"/>
      <c r="I32" s="78">
        <f t="shared" si="0"/>
        <v>50000</v>
      </c>
      <c r="J32" s="55" t="s">
        <v>88</v>
      </c>
      <c r="K32" s="79" t="s">
        <v>77</v>
      </c>
    </row>
    <row r="33" spans="1:12" ht="19.5" customHeight="1" x14ac:dyDescent="0.25">
      <c r="A33" s="9">
        <v>31</v>
      </c>
      <c r="B33" s="14" t="s">
        <v>37</v>
      </c>
      <c r="C33" s="14">
        <v>1006631512</v>
      </c>
      <c r="D33" s="14">
        <v>184</v>
      </c>
      <c r="E33" s="14">
        <v>9</v>
      </c>
      <c r="F33" s="14" t="s">
        <v>11</v>
      </c>
      <c r="G33" s="78">
        <v>50000</v>
      </c>
      <c r="H33" s="25"/>
      <c r="I33" s="78">
        <f t="shared" si="0"/>
        <v>50000</v>
      </c>
      <c r="J33" s="55"/>
      <c r="K33" s="79"/>
    </row>
    <row r="34" spans="1:12" ht="19.5" customHeight="1" x14ac:dyDescent="0.25">
      <c r="A34" s="9">
        <v>32</v>
      </c>
      <c r="B34" s="14" t="s">
        <v>38</v>
      </c>
      <c r="C34" s="14">
        <v>1024441554</v>
      </c>
      <c r="D34" s="14">
        <v>153</v>
      </c>
      <c r="E34" s="14">
        <v>5</v>
      </c>
      <c r="F34" s="14" t="s">
        <v>11</v>
      </c>
      <c r="G34" s="78">
        <v>50000</v>
      </c>
      <c r="H34" s="25"/>
      <c r="I34" s="78">
        <f t="shared" si="0"/>
        <v>50000</v>
      </c>
      <c r="J34" s="55"/>
      <c r="K34" s="79" t="s">
        <v>77</v>
      </c>
    </row>
    <row r="35" spans="1:12" ht="19.5" customHeight="1" x14ac:dyDescent="0.25">
      <c r="A35" s="9">
        <v>33</v>
      </c>
      <c r="B35" s="14" t="s">
        <v>39</v>
      </c>
      <c r="C35" s="14"/>
      <c r="D35" s="14">
        <v>153</v>
      </c>
      <c r="E35" s="14">
        <v>6</v>
      </c>
      <c r="F35" s="14" t="s">
        <v>11</v>
      </c>
      <c r="G35" s="78">
        <v>50000</v>
      </c>
      <c r="H35" s="25"/>
      <c r="I35" s="78">
        <f t="shared" si="0"/>
        <v>50000</v>
      </c>
      <c r="J35" s="55"/>
      <c r="K35" s="79"/>
    </row>
    <row r="36" spans="1:12" ht="19.5" customHeight="1" x14ac:dyDescent="0.25">
      <c r="A36" s="64">
        <v>34</v>
      </c>
      <c r="B36" s="19" t="s">
        <v>40</v>
      </c>
      <c r="C36" s="19"/>
      <c r="D36" s="19">
        <v>143</v>
      </c>
      <c r="E36" s="19">
        <v>2</v>
      </c>
      <c r="F36" s="19" t="s">
        <v>11</v>
      </c>
      <c r="G36" s="65">
        <v>50000</v>
      </c>
      <c r="H36" s="66">
        <v>50000</v>
      </c>
      <c r="I36" s="65">
        <f t="shared" si="0"/>
        <v>0</v>
      </c>
      <c r="J36" s="69" t="s">
        <v>121</v>
      </c>
      <c r="K36" s="68" t="s">
        <v>77</v>
      </c>
      <c r="L36" t="s">
        <v>119</v>
      </c>
    </row>
    <row r="37" spans="1:12" ht="19.5" customHeight="1" x14ac:dyDescent="0.25">
      <c r="A37" s="64">
        <v>35</v>
      </c>
      <c r="B37" s="19" t="s">
        <v>41</v>
      </c>
      <c r="C37" s="19">
        <v>1097105098</v>
      </c>
      <c r="D37" s="19">
        <v>184</v>
      </c>
      <c r="E37" s="19">
        <v>7</v>
      </c>
      <c r="F37" s="19" t="s">
        <v>11</v>
      </c>
      <c r="G37" s="65">
        <v>50000</v>
      </c>
      <c r="H37" s="66">
        <v>5000</v>
      </c>
      <c r="I37" s="65">
        <f t="shared" si="0"/>
        <v>45000</v>
      </c>
      <c r="J37" s="67">
        <v>1757</v>
      </c>
      <c r="K37" s="68" t="s">
        <v>77</v>
      </c>
    </row>
    <row r="38" spans="1:12" ht="19.5" customHeight="1" x14ac:dyDescent="0.25">
      <c r="A38" s="9">
        <v>36</v>
      </c>
      <c r="B38" s="14" t="s">
        <v>42</v>
      </c>
      <c r="C38" s="14">
        <v>1009558821</v>
      </c>
      <c r="D38" s="14">
        <v>119</v>
      </c>
      <c r="E38" s="14">
        <v>5</v>
      </c>
      <c r="F38" s="14" t="s">
        <v>11</v>
      </c>
      <c r="G38" s="78">
        <v>40000</v>
      </c>
      <c r="H38" s="25"/>
      <c r="I38" s="78">
        <f t="shared" si="0"/>
        <v>40000</v>
      </c>
      <c r="J38" s="55"/>
      <c r="K38" s="79" t="s">
        <v>77</v>
      </c>
    </row>
    <row r="39" spans="1:12" ht="19.5" customHeight="1" x14ac:dyDescent="0.25">
      <c r="A39" s="9">
        <v>37</v>
      </c>
      <c r="B39" s="14" t="s">
        <v>43</v>
      </c>
      <c r="C39" s="14"/>
      <c r="D39" s="14">
        <v>242</v>
      </c>
      <c r="E39" s="14">
        <v>7</v>
      </c>
      <c r="F39" s="14" t="s">
        <v>11</v>
      </c>
      <c r="G39" s="78">
        <v>50000</v>
      </c>
      <c r="H39" s="25"/>
      <c r="I39" s="78">
        <f t="shared" si="0"/>
        <v>50000</v>
      </c>
      <c r="J39" s="55"/>
      <c r="K39" s="79"/>
    </row>
    <row r="40" spans="1:12" ht="19.5" customHeight="1" x14ac:dyDescent="0.25">
      <c r="A40" s="9">
        <v>38</v>
      </c>
      <c r="B40" s="14" t="s">
        <v>44</v>
      </c>
      <c r="C40" s="14"/>
      <c r="D40" s="14">
        <v>185</v>
      </c>
      <c r="E40" s="14">
        <v>4</v>
      </c>
      <c r="F40" s="14" t="s">
        <v>11</v>
      </c>
      <c r="G40" s="78">
        <v>50000</v>
      </c>
      <c r="H40" s="25"/>
      <c r="I40" s="78">
        <f t="shared" si="0"/>
        <v>50000</v>
      </c>
      <c r="J40" s="55"/>
      <c r="K40" s="79"/>
    </row>
    <row r="41" spans="1:12" ht="19.5" customHeight="1" x14ac:dyDescent="0.25">
      <c r="A41" s="64">
        <v>39</v>
      </c>
      <c r="B41" s="19" t="s">
        <v>45</v>
      </c>
      <c r="C41" s="19"/>
      <c r="D41" s="19">
        <v>185</v>
      </c>
      <c r="E41" s="19">
        <v>6</v>
      </c>
      <c r="F41" s="19" t="s">
        <v>11</v>
      </c>
      <c r="G41" s="65">
        <v>50000</v>
      </c>
      <c r="H41" s="66">
        <f>20000+30000</f>
        <v>50000</v>
      </c>
      <c r="I41" s="65">
        <f t="shared" si="0"/>
        <v>0</v>
      </c>
      <c r="J41" s="67" t="s">
        <v>126</v>
      </c>
      <c r="K41" s="68"/>
    </row>
    <row r="42" spans="1:12" ht="19.5" customHeight="1" x14ac:dyDescent="0.25">
      <c r="A42" s="9">
        <v>40</v>
      </c>
      <c r="B42" s="14" t="s">
        <v>46</v>
      </c>
      <c r="C42" s="14">
        <v>1015005310</v>
      </c>
      <c r="D42" s="14">
        <v>185</v>
      </c>
      <c r="E42" s="14">
        <v>5</v>
      </c>
      <c r="F42" s="14" t="s">
        <v>11</v>
      </c>
      <c r="G42" s="78">
        <v>50000</v>
      </c>
      <c r="H42" s="25"/>
      <c r="I42" s="78">
        <f t="shared" si="0"/>
        <v>50000</v>
      </c>
      <c r="J42" s="55"/>
      <c r="K42" s="79" t="s">
        <v>79</v>
      </c>
    </row>
    <row r="43" spans="1:12" ht="19.5" customHeight="1" x14ac:dyDescent="0.25">
      <c r="A43" s="9">
        <v>41</v>
      </c>
      <c r="B43" s="14" t="s">
        <v>47</v>
      </c>
      <c r="C43" s="14"/>
      <c r="D43" s="14">
        <v>194</v>
      </c>
      <c r="E43" s="14">
        <v>4</v>
      </c>
      <c r="F43" s="14" t="s">
        <v>11</v>
      </c>
      <c r="G43" s="78">
        <v>50000</v>
      </c>
      <c r="H43" s="25"/>
      <c r="I43" s="78">
        <f t="shared" si="0"/>
        <v>50000</v>
      </c>
      <c r="J43" s="55"/>
      <c r="K43" s="79"/>
    </row>
    <row r="44" spans="1:12" ht="19.5" customHeight="1" x14ac:dyDescent="0.25">
      <c r="A44" s="64">
        <v>42</v>
      </c>
      <c r="B44" s="19" t="s">
        <v>48</v>
      </c>
      <c r="C44" s="19"/>
      <c r="D44" s="19">
        <v>153</v>
      </c>
      <c r="E44" s="19">
        <v>7</v>
      </c>
      <c r="F44" s="19" t="s">
        <v>11</v>
      </c>
      <c r="G44" s="65">
        <v>50000</v>
      </c>
      <c r="H44" s="66">
        <f>40000+10000</f>
        <v>50000</v>
      </c>
      <c r="I44" s="65">
        <f t="shared" si="0"/>
        <v>0</v>
      </c>
      <c r="J44" s="69" t="s">
        <v>127</v>
      </c>
      <c r="K44" s="68" t="s">
        <v>109</v>
      </c>
    </row>
    <row r="45" spans="1:12" ht="19.5" customHeight="1" x14ac:dyDescent="0.25">
      <c r="A45" s="9">
        <v>43</v>
      </c>
      <c r="B45" s="14" t="s">
        <v>49</v>
      </c>
      <c r="C45" s="14">
        <v>1099797239</v>
      </c>
      <c r="D45" s="14">
        <v>242</v>
      </c>
      <c r="E45" s="14">
        <v>4</v>
      </c>
      <c r="F45" s="14" t="s">
        <v>11</v>
      </c>
      <c r="G45" s="78">
        <v>50000</v>
      </c>
      <c r="H45" s="25"/>
      <c r="I45" s="78">
        <f t="shared" si="0"/>
        <v>50000</v>
      </c>
      <c r="J45" s="55"/>
      <c r="K45" s="79" t="s">
        <v>79</v>
      </c>
    </row>
    <row r="46" spans="1:12" ht="19.5" customHeight="1" x14ac:dyDescent="0.25">
      <c r="A46" s="9">
        <v>44</v>
      </c>
      <c r="B46" s="14" t="s">
        <v>50</v>
      </c>
      <c r="C46" s="14">
        <v>1091834806</v>
      </c>
      <c r="D46" s="14">
        <v>194</v>
      </c>
      <c r="E46" s="14">
        <v>9</v>
      </c>
      <c r="F46" s="14" t="s">
        <v>11</v>
      </c>
      <c r="G46" s="78">
        <v>50000</v>
      </c>
      <c r="H46" s="25"/>
      <c r="I46" s="78">
        <f t="shared" si="0"/>
        <v>50000</v>
      </c>
      <c r="J46" s="55"/>
      <c r="K46" s="79" t="s">
        <v>77</v>
      </c>
    </row>
    <row r="47" spans="1:12" ht="19.5" customHeight="1" x14ac:dyDescent="0.25">
      <c r="A47" s="9">
        <v>45</v>
      </c>
      <c r="B47" s="14" t="s">
        <v>51</v>
      </c>
      <c r="C47" s="14" t="s">
        <v>67</v>
      </c>
      <c r="D47" s="14">
        <v>194</v>
      </c>
      <c r="E47" s="14">
        <v>8</v>
      </c>
      <c r="F47" s="14" t="s">
        <v>11</v>
      </c>
      <c r="G47" s="78">
        <v>50000</v>
      </c>
      <c r="H47" s="25"/>
      <c r="I47" s="78">
        <f t="shared" si="0"/>
        <v>50000</v>
      </c>
      <c r="J47" s="55"/>
      <c r="K47" s="79"/>
    </row>
    <row r="48" spans="1:12" ht="19.5" customHeight="1" x14ac:dyDescent="0.25">
      <c r="A48" s="9">
        <v>46</v>
      </c>
      <c r="B48" s="14" t="s">
        <v>52</v>
      </c>
      <c r="C48" s="14">
        <v>97455894281</v>
      </c>
      <c r="D48" s="14">
        <v>194</v>
      </c>
      <c r="E48" s="14">
        <v>2</v>
      </c>
      <c r="F48" s="14" t="s">
        <v>11</v>
      </c>
      <c r="G48" s="78">
        <v>50000</v>
      </c>
      <c r="H48" s="25"/>
      <c r="I48" s="78">
        <f t="shared" si="0"/>
        <v>50000</v>
      </c>
      <c r="J48" s="55"/>
      <c r="K48" s="79"/>
    </row>
    <row r="49" spans="1:11" ht="19.5" customHeight="1" x14ac:dyDescent="0.25">
      <c r="A49" s="64">
        <v>47</v>
      </c>
      <c r="B49" s="19" t="s">
        <v>53</v>
      </c>
      <c r="C49" s="19">
        <v>1006175917</v>
      </c>
      <c r="D49" s="19">
        <v>184</v>
      </c>
      <c r="E49" s="19">
        <v>3</v>
      </c>
      <c r="F49" s="19" t="s">
        <v>11</v>
      </c>
      <c r="G49" s="65">
        <v>50000</v>
      </c>
      <c r="H49" s="66">
        <v>50000</v>
      </c>
      <c r="I49" s="65">
        <f t="shared" si="0"/>
        <v>0</v>
      </c>
      <c r="J49" s="67" t="s">
        <v>134</v>
      </c>
      <c r="K49" s="68"/>
    </row>
    <row r="50" spans="1:11" ht="19.5" customHeight="1" x14ac:dyDescent="0.25">
      <c r="A50" s="80">
        <v>48</v>
      </c>
      <c r="B50" s="14" t="s">
        <v>53</v>
      </c>
      <c r="C50" s="14">
        <v>1006175917</v>
      </c>
      <c r="D50" s="14">
        <v>184</v>
      </c>
      <c r="E50" s="14">
        <v>4</v>
      </c>
      <c r="F50" s="14" t="s">
        <v>11</v>
      </c>
      <c r="G50" s="78">
        <v>50000</v>
      </c>
      <c r="H50" s="25">
        <v>50000</v>
      </c>
      <c r="I50" s="78">
        <f t="shared" si="0"/>
        <v>0</v>
      </c>
      <c r="J50" s="55" t="s">
        <v>134</v>
      </c>
      <c r="K50" s="79"/>
    </row>
    <row r="51" spans="1:11" ht="19.5" customHeight="1" x14ac:dyDescent="0.25">
      <c r="A51" s="64">
        <v>49</v>
      </c>
      <c r="B51" s="19" t="s">
        <v>54</v>
      </c>
      <c r="C51" s="19">
        <v>1023259907</v>
      </c>
      <c r="D51" s="19">
        <v>153</v>
      </c>
      <c r="E51" s="19">
        <v>8</v>
      </c>
      <c r="F51" s="19" t="s">
        <v>11</v>
      </c>
      <c r="G51" s="65">
        <v>50000</v>
      </c>
      <c r="H51" s="66">
        <v>50000</v>
      </c>
      <c r="I51" s="65">
        <f t="shared" si="0"/>
        <v>0</v>
      </c>
      <c r="J51" s="67" t="s">
        <v>130</v>
      </c>
      <c r="K51" s="68"/>
    </row>
    <row r="52" spans="1:11" ht="19.5" customHeight="1" x14ac:dyDescent="0.25">
      <c r="A52" s="64">
        <v>50</v>
      </c>
      <c r="B52" s="19" t="s">
        <v>55</v>
      </c>
      <c r="C52" s="19">
        <v>1064400797</v>
      </c>
      <c r="D52" s="19">
        <v>194</v>
      </c>
      <c r="E52" s="19">
        <v>6</v>
      </c>
      <c r="F52" s="19" t="s">
        <v>11</v>
      </c>
      <c r="G52" s="65">
        <v>50000</v>
      </c>
      <c r="H52" s="66">
        <v>25000</v>
      </c>
      <c r="I52" s="65">
        <f t="shared" si="0"/>
        <v>25000</v>
      </c>
      <c r="J52" s="67" t="s">
        <v>133</v>
      </c>
      <c r="K52" s="68"/>
    </row>
    <row r="53" spans="1:11" ht="19.5" customHeight="1" x14ac:dyDescent="0.25">
      <c r="A53" s="64">
        <v>51</v>
      </c>
      <c r="B53" s="19" t="s">
        <v>56</v>
      </c>
      <c r="C53" s="19">
        <v>1064375151</v>
      </c>
      <c r="D53" s="19">
        <v>153</v>
      </c>
      <c r="E53" s="19">
        <v>3</v>
      </c>
      <c r="F53" s="19" t="s">
        <v>11</v>
      </c>
      <c r="G53" s="65">
        <v>50000</v>
      </c>
      <c r="H53" s="66">
        <v>50000</v>
      </c>
      <c r="I53" s="65">
        <f t="shared" si="0"/>
        <v>0</v>
      </c>
      <c r="J53" s="67" t="s">
        <v>136</v>
      </c>
      <c r="K53" s="68"/>
    </row>
    <row r="54" spans="1:11" ht="19.5" customHeight="1" x14ac:dyDescent="0.25">
      <c r="A54" s="9">
        <v>52</v>
      </c>
      <c r="B54" s="14" t="s">
        <v>91</v>
      </c>
      <c r="C54" s="14" t="s">
        <v>92</v>
      </c>
      <c r="D54" s="14">
        <v>185</v>
      </c>
      <c r="E54" s="14">
        <v>9</v>
      </c>
      <c r="F54" s="14" t="s">
        <v>11</v>
      </c>
      <c r="G54" s="78">
        <v>50000</v>
      </c>
      <c r="H54" s="25"/>
      <c r="I54" s="78">
        <f t="shared" si="0"/>
        <v>50000</v>
      </c>
      <c r="J54" s="55"/>
      <c r="K54" s="79"/>
    </row>
    <row r="55" spans="1:11" ht="19.5" customHeight="1" x14ac:dyDescent="0.25">
      <c r="A55" s="9">
        <v>53</v>
      </c>
      <c r="B55" s="14" t="s">
        <v>91</v>
      </c>
      <c r="C55" s="14" t="s">
        <v>92</v>
      </c>
      <c r="D55" s="14">
        <v>185</v>
      </c>
      <c r="E55" s="14">
        <v>10</v>
      </c>
      <c r="F55" s="14" t="s">
        <v>11</v>
      </c>
      <c r="G55" s="78">
        <v>50000</v>
      </c>
      <c r="H55" s="25"/>
      <c r="I55" s="78">
        <f t="shared" si="0"/>
        <v>50000</v>
      </c>
      <c r="J55" s="55"/>
      <c r="K55" s="79"/>
    </row>
    <row r="56" spans="1:11" ht="19.5" customHeight="1" x14ac:dyDescent="0.25">
      <c r="A56" s="9">
        <v>54</v>
      </c>
      <c r="B56" s="14" t="s">
        <v>95</v>
      </c>
      <c r="C56" s="14">
        <v>1067700900</v>
      </c>
      <c r="D56" s="14">
        <v>185</v>
      </c>
      <c r="E56" s="14">
        <v>11</v>
      </c>
      <c r="F56" s="14" t="s">
        <v>11</v>
      </c>
      <c r="G56" s="78">
        <v>50000</v>
      </c>
      <c r="H56" s="25"/>
      <c r="I56" s="78">
        <f t="shared" si="0"/>
        <v>50000</v>
      </c>
      <c r="J56" s="55"/>
      <c r="K56" s="79"/>
    </row>
    <row r="57" spans="1:11" ht="19.5" customHeight="1" x14ac:dyDescent="0.25">
      <c r="A57" s="64">
        <v>55</v>
      </c>
      <c r="B57" s="19" t="s">
        <v>57</v>
      </c>
      <c r="C57" s="19">
        <v>1094832370</v>
      </c>
      <c r="D57" s="19">
        <v>242</v>
      </c>
      <c r="E57" s="19">
        <v>9</v>
      </c>
      <c r="F57" s="19" t="s">
        <v>11</v>
      </c>
      <c r="G57" s="65">
        <v>50000</v>
      </c>
      <c r="H57" s="66">
        <v>50000</v>
      </c>
      <c r="I57" s="65">
        <f t="shared" si="0"/>
        <v>0</v>
      </c>
      <c r="J57" s="67" t="s">
        <v>138</v>
      </c>
      <c r="K57" s="68"/>
    </row>
    <row r="58" spans="1:11" ht="19.5" customHeight="1" x14ac:dyDescent="0.25">
      <c r="A58" s="64">
        <v>56</v>
      </c>
      <c r="B58" s="19" t="s">
        <v>58</v>
      </c>
      <c r="C58" s="19">
        <v>1023444811</v>
      </c>
      <c r="D58" s="19">
        <v>194</v>
      </c>
      <c r="E58" s="19">
        <v>5</v>
      </c>
      <c r="F58" s="19" t="s">
        <v>11</v>
      </c>
      <c r="G58" s="65">
        <v>50000</v>
      </c>
      <c r="H58" s="66">
        <v>50000</v>
      </c>
      <c r="I58" s="65">
        <f t="shared" si="0"/>
        <v>0</v>
      </c>
      <c r="J58" s="67" t="s">
        <v>135</v>
      </c>
      <c r="K58" s="68"/>
    </row>
    <row r="59" spans="1:11" ht="19.5" customHeight="1" x14ac:dyDescent="0.25">
      <c r="A59" s="80">
        <v>57</v>
      </c>
      <c r="B59" s="14" t="s">
        <v>59</v>
      </c>
      <c r="C59" s="14">
        <v>97477718440</v>
      </c>
      <c r="D59" s="14">
        <v>184</v>
      </c>
      <c r="E59" s="14">
        <v>5</v>
      </c>
      <c r="F59" s="14" t="s">
        <v>11</v>
      </c>
      <c r="G59" s="78">
        <v>50000</v>
      </c>
      <c r="H59" s="25"/>
      <c r="I59" s="78">
        <f t="shared" si="0"/>
        <v>50000</v>
      </c>
      <c r="J59" s="55"/>
      <c r="K59" s="79"/>
    </row>
    <row r="60" spans="1:11" ht="19.5" customHeight="1" x14ac:dyDescent="0.25">
      <c r="A60" s="80">
        <v>58</v>
      </c>
      <c r="B60" s="14" t="s">
        <v>60</v>
      </c>
      <c r="C60" s="14">
        <v>1091415939</v>
      </c>
      <c r="D60" s="14">
        <v>119</v>
      </c>
      <c r="E60" s="14">
        <v>7</v>
      </c>
      <c r="F60" s="14" t="s">
        <v>11</v>
      </c>
      <c r="G60" s="78">
        <v>40000</v>
      </c>
      <c r="H60" s="25">
        <v>40000</v>
      </c>
      <c r="I60" s="78">
        <f t="shared" si="0"/>
        <v>0</v>
      </c>
      <c r="J60" s="55" t="s">
        <v>90</v>
      </c>
      <c r="K60" s="79"/>
    </row>
    <row r="61" spans="1:11" ht="19.5" customHeight="1" x14ac:dyDescent="0.25">
      <c r="A61" s="64">
        <v>59</v>
      </c>
      <c r="B61" s="19" t="s">
        <v>61</v>
      </c>
      <c r="C61" s="19">
        <v>96656532569</v>
      </c>
      <c r="D61" s="19">
        <v>194</v>
      </c>
      <c r="E61" s="19">
        <v>10</v>
      </c>
      <c r="F61" s="19" t="s">
        <v>11</v>
      </c>
      <c r="G61" s="65">
        <v>50000</v>
      </c>
      <c r="H61" s="66">
        <v>50000</v>
      </c>
      <c r="I61" s="65">
        <f t="shared" si="0"/>
        <v>0</v>
      </c>
      <c r="J61" s="67" t="s">
        <v>131</v>
      </c>
      <c r="K61" s="68"/>
    </row>
    <row r="62" spans="1:11" ht="19.5" customHeight="1" x14ac:dyDescent="0.25">
      <c r="A62" s="64">
        <v>60</v>
      </c>
      <c r="B62" s="19" t="s">
        <v>62</v>
      </c>
      <c r="C62" s="19">
        <v>1555590693</v>
      </c>
      <c r="D62" s="19">
        <v>185</v>
      </c>
      <c r="E62" s="19">
        <v>3</v>
      </c>
      <c r="F62" s="19" t="s">
        <v>11</v>
      </c>
      <c r="G62" s="65">
        <v>50000</v>
      </c>
      <c r="H62" s="66">
        <v>50000</v>
      </c>
      <c r="I62" s="65">
        <f t="shared" si="0"/>
        <v>0</v>
      </c>
      <c r="J62" s="71" t="s">
        <v>122</v>
      </c>
      <c r="K62" s="68" t="s">
        <v>108</v>
      </c>
    </row>
    <row r="63" spans="1:11" ht="19.5" customHeight="1" x14ac:dyDescent="0.25">
      <c r="A63" s="64">
        <v>61</v>
      </c>
      <c r="B63" s="19" t="s">
        <v>63</v>
      </c>
      <c r="C63" s="19">
        <v>1023140195</v>
      </c>
      <c r="D63" s="19">
        <v>153</v>
      </c>
      <c r="E63" s="19">
        <v>2</v>
      </c>
      <c r="F63" s="19" t="s">
        <v>11</v>
      </c>
      <c r="G63" s="65">
        <v>50000</v>
      </c>
      <c r="H63" s="66">
        <f>30000+20000</f>
        <v>50000</v>
      </c>
      <c r="I63" s="65">
        <f t="shared" si="0"/>
        <v>0</v>
      </c>
      <c r="J63" s="67" t="s">
        <v>129</v>
      </c>
      <c r="K63" s="68" t="s">
        <v>79</v>
      </c>
    </row>
    <row r="64" spans="1:11" ht="19.5" customHeight="1" x14ac:dyDescent="0.25">
      <c r="A64" s="9">
        <v>62</v>
      </c>
      <c r="B64" s="14" t="s">
        <v>64</v>
      </c>
      <c r="C64" s="14">
        <v>1001830845</v>
      </c>
      <c r="D64" s="14">
        <v>185</v>
      </c>
      <c r="E64" s="14">
        <v>2</v>
      </c>
      <c r="F64" s="14" t="s">
        <v>11</v>
      </c>
      <c r="G64" s="78">
        <v>50000</v>
      </c>
      <c r="H64" s="25"/>
      <c r="I64" s="78">
        <f t="shared" si="0"/>
        <v>50000</v>
      </c>
      <c r="J64" s="55"/>
      <c r="K64" s="79"/>
    </row>
    <row r="65" spans="1:12" ht="19.5" customHeight="1" x14ac:dyDescent="0.25">
      <c r="A65" s="9">
        <v>63</v>
      </c>
      <c r="B65" s="14" t="s">
        <v>91</v>
      </c>
      <c r="C65" s="14" t="s">
        <v>92</v>
      </c>
      <c r="D65" s="14">
        <v>242</v>
      </c>
      <c r="E65" s="14">
        <v>11</v>
      </c>
      <c r="F65" s="14" t="s">
        <v>11</v>
      </c>
      <c r="G65" s="78">
        <v>50000</v>
      </c>
      <c r="H65" s="25">
        <v>50000</v>
      </c>
      <c r="I65" s="78">
        <f t="shared" si="0"/>
        <v>0</v>
      </c>
      <c r="J65" s="82"/>
      <c r="K65" s="79"/>
    </row>
    <row r="66" spans="1:12" ht="19.5" customHeight="1" x14ac:dyDescent="0.25">
      <c r="A66" s="9">
        <v>64</v>
      </c>
      <c r="B66" s="14" t="s">
        <v>91</v>
      </c>
      <c r="C66" s="14" t="s">
        <v>92</v>
      </c>
      <c r="D66" s="14">
        <v>184</v>
      </c>
      <c r="E66" s="14">
        <v>11</v>
      </c>
      <c r="F66" s="14" t="s">
        <v>11</v>
      </c>
      <c r="G66" s="78">
        <v>50000</v>
      </c>
      <c r="H66" s="25">
        <v>50000</v>
      </c>
      <c r="I66" s="78">
        <f t="shared" si="0"/>
        <v>0</v>
      </c>
      <c r="J66" s="82"/>
      <c r="K66" s="79"/>
    </row>
    <row r="67" spans="1:12" ht="19.5" customHeight="1" x14ac:dyDescent="0.25">
      <c r="A67" s="9">
        <v>65</v>
      </c>
      <c r="B67" s="14" t="s">
        <v>91</v>
      </c>
      <c r="C67" s="14" t="s">
        <v>92</v>
      </c>
      <c r="D67" s="14">
        <v>153</v>
      </c>
      <c r="E67" s="14">
        <v>11</v>
      </c>
      <c r="F67" s="14" t="s">
        <v>11</v>
      </c>
      <c r="G67" s="78">
        <v>50000</v>
      </c>
      <c r="H67" s="25">
        <v>50000</v>
      </c>
      <c r="I67" s="78">
        <f t="shared" si="0"/>
        <v>0</v>
      </c>
      <c r="J67" s="82"/>
      <c r="K67" s="79"/>
    </row>
    <row r="68" spans="1:12" ht="19.5" customHeight="1" x14ac:dyDescent="0.25">
      <c r="A68" s="9">
        <v>66</v>
      </c>
      <c r="B68" s="14" t="s">
        <v>93</v>
      </c>
      <c r="C68" s="14" t="s">
        <v>92</v>
      </c>
      <c r="D68" s="14">
        <v>153</v>
      </c>
      <c r="E68" s="14">
        <v>9</v>
      </c>
      <c r="F68" s="14" t="s">
        <v>11</v>
      </c>
      <c r="G68" s="78">
        <v>50000</v>
      </c>
      <c r="H68" s="25">
        <v>50000</v>
      </c>
      <c r="I68" s="78">
        <f t="shared" si="0"/>
        <v>0</v>
      </c>
      <c r="J68" s="82"/>
      <c r="K68" s="79"/>
    </row>
    <row r="69" spans="1:12" ht="19.5" customHeight="1" x14ac:dyDescent="0.25">
      <c r="A69" s="9">
        <v>67</v>
      </c>
      <c r="B69" s="14" t="s">
        <v>29</v>
      </c>
      <c r="C69" s="14" t="s">
        <v>92</v>
      </c>
      <c r="D69" s="14">
        <v>153</v>
      </c>
      <c r="E69" s="14">
        <v>10</v>
      </c>
      <c r="F69" s="14" t="s">
        <v>11</v>
      </c>
      <c r="G69" s="78">
        <v>50000</v>
      </c>
      <c r="H69" s="25">
        <v>50000</v>
      </c>
      <c r="I69" s="78">
        <f t="shared" ref="I69:I79" si="1">G69-H69</f>
        <v>0</v>
      </c>
      <c r="J69" s="82"/>
      <c r="K69" s="79"/>
    </row>
    <row r="70" spans="1:12" ht="19.5" customHeight="1" x14ac:dyDescent="0.25">
      <c r="A70" s="64">
        <v>68</v>
      </c>
      <c r="B70" s="19" t="s">
        <v>139</v>
      </c>
      <c r="C70" s="19" t="s">
        <v>110</v>
      </c>
      <c r="D70" s="19">
        <v>184</v>
      </c>
      <c r="E70" s="19">
        <v>2</v>
      </c>
      <c r="F70" s="19" t="s">
        <v>11</v>
      </c>
      <c r="G70" s="65">
        <v>50000</v>
      </c>
      <c r="H70" s="66">
        <v>50000</v>
      </c>
      <c r="I70" s="65">
        <f t="shared" si="1"/>
        <v>0</v>
      </c>
      <c r="J70" s="72" t="s">
        <v>140</v>
      </c>
      <c r="K70" s="68"/>
      <c r="L70" t="s">
        <v>141</v>
      </c>
    </row>
    <row r="71" spans="1:12" ht="19.5" customHeight="1" x14ac:dyDescent="0.25">
      <c r="A71" s="9">
        <v>69</v>
      </c>
      <c r="B71" s="14" t="s">
        <v>96</v>
      </c>
      <c r="C71" s="14">
        <v>1062877683</v>
      </c>
      <c r="D71" s="14">
        <v>242</v>
      </c>
      <c r="E71" s="14">
        <v>3</v>
      </c>
      <c r="F71" s="14" t="s">
        <v>11</v>
      </c>
      <c r="G71" s="78">
        <v>50000</v>
      </c>
      <c r="H71" s="25"/>
      <c r="I71" s="78">
        <f t="shared" si="1"/>
        <v>50000</v>
      </c>
      <c r="J71" s="82"/>
      <c r="K71" s="79"/>
    </row>
    <row r="72" spans="1:12" ht="19.5" customHeight="1" x14ac:dyDescent="0.25">
      <c r="A72" s="64">
        <v>70</v>
      </c>
      <c r="B72" s="19" t="s">
        <v>94</v>
      </c>
      <c r="C72" s="19">
        <v>1013701680</v>
      </c>
      <c r="D72" s="19">
        <v>184</v>
      </c>
      <c r="E72" s="19">
        <v>8</v>
      </c>
      <c r="F72" s="19" t="s">
        <v>11</v>
      </c>
      <c r="G72" s="65">
        <v>50000</v>
      </c>
      <c r="H72" s="66">
        <f>25000+25000</f>
        <v>50000</v>
      </c>
      <c r="I72" s="65">
        <f t="shared" si="1"/>
        <v>0</v>
      </c>
      <c r="J72" s="69" t="s">
        <v>125</v>
      </c>
      <c r="K72" s="68"/>
    </row>
    <row r="73" spans="1:12" ht="19.5" customHeight="1" x14ac:dyDescent="0.25">
      <c r="A73" s="64">
        <v>71</v>
      </c>
      <c r="B73" s="19" t="s">
        <v>117</v>
      </c>
      <c r="C73" s="19"/>
      <c r="D73" s="19">
        <v>119</v>
      </c>
      <c r="E73" s="19">
        <v>8</v>
      </c>
      <c r="F73" s="19" t="s">
        <v>11</v>
      </c>
      <c r="G73" s="65">
        <v>50000</v>
      </c>
      <c r="H73" s="66">
        <f>40000+10000</f>
        <v>50000</v>
      </c>
      <c r="I73" s="65">
        <f t="shared" si="1"/>
        <v>0</v>
      </c>
      <c r="J73" s="70" t="s">
        <v>124</v>
      </c>
      <c r="K73" s="68"/>
    </row>
    <row r="74" spans="1:12" ht="19.5" customHeight="1" x14ac:dyDescent="0.25">
      <c r="A74" s="9">
        <v>72</v>
      </c>
      <c r="B74" s="29" t="s">
        <v>93</v>
      </c>
      <c r="C74" s="29" t="s">
        <v>92</v>
      </c>
      <c r="D74" s="19">
        <v>119</v>
      </c>
      <c r="E74" s="11">
        <v>9</v>
      </c>
      <c r="F74" s="11" t="s">
        <v>11</v>
      </c>
      <c r="G74" s="12">
        <v>50000</v>
      </c>
      <c r="H74" s="22">
        <v>50000</v>
      </c>
      <c r="I74" s="12">
        <f t="shared" si="1"/>
        <v>0</v>
      </c>
      <c r="J74" s="56"/>
      <c r="K74" s="24"/>
    </row>
    <row r="75" spans="1:12" ht="19.5" customHeight="1" x14ac:dyDescent="0.25">
      <c r="A75" s="9">
        <v>73</v>
      </c>
      <c r="B75" s="10" t="s">
        <v>98</v>
      </c>
      <c r="C75" s="10"/>
      <c r="D75" s="19">
        <v>119</v>
      </c>
      <c r="E75" s="11">
        <v>1</v>
      </c>
      <c r="F75" s="11" t="s">
        <v>23</v>
      </c>
      <c r="G75" s="12"/>
      <c r="H75" s="21"/>
      <c r="I75" s="12">
        <f t="shared" si="1"/>
        <v>0</v>
      </c>
      <c r="J75" s="56"/>
      <c r="K75" s="24"/>
    </row>
    <row r="76" spans="1:12" ht="19.5" customHeight="1" x14ac:dyDescent="0.25">
      <c r="A76" s="9">
        <v>74</v>
      </c>
      <c r="B76" s="10" t="s">
        <v>98</v>
      </c>
      <c r="C76" s="10"/>
      <c r="D76" s="19">
        <v>109</v>
      </c>
      <c r="E76" s="11">
        <v>1</v>
      </c>
      <c r="F76" s="11" t="s">
        <v>23</v>
      </c>
      <c r="G76" s="12"/>
      <c r="H76" s="21"/>
      <c r="I76" s="12">
        <f t="shared" si="1"/>
        <v>0</v>
      </c>
      <c r="J76" s="56"/>
      <c r="K76" s="24"/>
    </row>
    <row r="77" spans="1:12" ht="19.5" customHeight="1" x14ac:dyDescent="0.25">
      <c r="A77" s="9">
        <v>75</v>
      </c>
      <c r="B77" s="10" t="s">
        <v>98</v>
      </c>
      <c r="C77" s="10"/>
      <c r="D77" s="19">
        <v>142</v>
      </c>
      <c r="E77" s="11">
        <v>1</v>
      </c>
      <c r="F77" s="11" t="s">
        <v>23</v>
      </c>
      <c r="G77" s="12"/>
      <c r="H77" s="21"/>
      <c r="I77" s="12">
        <f t="shared" si="1"/>
        <v>0</v>
      </c>
      <c r="J77" s="56"/>
      <c r="K77" s="24"/>
    </row>
    <row r="78" spans="1:12" ht="19.5" customHeight="1" x14ac:dyDescent="0.25">
      <c r="A78" s="9">
        <v>76</v>
      </c>
      <c r="B78" s="10" t="s">
        <v>98</v>
      </c>
      <c r="C78" s="10"/>
      <c r="D78" s="19">
        <v>83</v>
      </c>
      <c r="E78" s="11">
        <v>1</v>
      </c>
      <c r="F78" s="11" t="s">
        <v>23</v>
      </c>
      <c r="G78" s="12"/>
      <c r="H78" s="21"/>
      <c r="I78" s="12">
        <f t="shared" si="1"/>
        <v>0</v>
      </c>
      <c r="J78" s="56"/>
      <c r="K78" s="24"/>
    </row>
    <row r="79" spans="1:12" ht="19.5" customHeight="1" x14ac:dyDescent="0.25">
      <c r="A79" s="64">
        <v>77</v>
      </c>
      <c r="B79" s="73" t="s">
        <v>144</v>
      </c>
      <c r="C79" s="73"/>
      <c r="D79" s="73">
        <v>194</v>
      </c>
      <c r="E79" s="73">
        <v>2</v>
      </c>
      <c r="F79" s="73" t="s">
        <v>11</v>
      </c>
      <c r="G79" s="74">
        <v>50000</v>
      </c>
      <c r="H79" s="75">
        <v>50000</v>
      </c>
      <c r="I79" s="65">
        <f t="shared" si="1"/>
        <v>0</v>
      </c>
      <c r="J79" s="76" t="s">
        <v>145</v>
      </c>
      <c r="K79" s="77"/>
    </row>
    <row r="80" spans="1:12" ht="45.75" customHeight="1" x14ac:dyDescent="0.25">
      <c r="A80" s="102" t="s">
        <v>146</v>
      </c>
      <c r="B80" s="103"/>
      <c r="C80" s="104"/>
      <c r="D80" s="83"/>
      <c r="E80" s="83"/>
      <c r="F80" s="83"/>
      <c r="G80" s="84">
        <f>SUBTOTAL(9,G3:G79)</f>
        <v>3570000</v>
      </c>
      <c r="H80" s="84">
        <f>SUBTOTAL(9,H3:H79)</f>
        <v>1705000</v>
      </c>
      <c r="I80" s="87">
        <f>G80-H80</f>
        <v>1865000</v>
      </c>
      <c r="J80" s="85"/>
      <c r="K80" s="86"/>
    </row>
    <row r="82" spans="2:11" ht="18.75" x14ac:dyDescent="0.3">
      <c r="B82" s="15" t="s">
        <v>70</v>
      </c>
      <c r="C82" s="16">
        <f>40000*70</f>
        <v>2800000</v>
      </c>
      <c r="D82" s="105" t="s">
        <v>72</v>
      </c>
      <c r="E82" s="105"/>
      <c r="F82" s="105"/>
      <c r="G82" s="105"/>
      <c r="H82" s="105"/>
      <c r="I82" s="105"/>
      <c r="J82" s="57"/>
      <c r="K82" s="16">
        <f>420000/12</f>
        <v>35000</v>
      </c>
    </row>
    <row r="83" spans="2:11" ht="18.75" x14ac:dyDescent="0.3">
      <c r="B83" s="15" t="s">
        <v>71</v>
      </c>
      <c r="C83" s="16">
        <f>50000*70</f>
        <v>3500000</v>
      </c>
      <c r="D83" s="105" t="s">
        <v>73</v>
      </c>
      <c r="E83" s="105"/>
      <c r="F83" s="105"/>
      <c r="G83" s="105"/>
      <c r="H83" s="105"/>
      <c r="I83" s="105"/>
      <c r="J83" s="57"/>
      <c r="K83" s="16">
        <f>3500000*15/100/12</f>
        <v>43750</v>
      </c>
    </row>
    <row r="84" spans="2:11" ht="18.75" x14ac:dyDescent="0.3">
      <c r="B84" s="15" t="s">
        <v>74</v>
      </c>
      <c r="C84" s="16">
        <f>70*60000</f>
        <v>4200000</v>
      </c>
      <c r="D84" s="105" t="s">
        <v>75</v>
      </c>
      <c r="E84" s="105"/>
      <c r="F84" s="105"/>
      <c r="G84" s="105"/>
      <c r="H84" s="105"/>
      <c r="I84" s="105"/>
      <c r="J84" s="57"/>
      <c r="K84" s="16">
        <f>4200000*15/100/12</f>
        <v>52500</v>
      </c>
    </row>
  </sheetData>
  <autoFilter ref="A2:K79"/>
  <mergeCells count="5">
    <mergeCell ref="A80:C80"/>
    <mergeCell ref="D84:I84"/>
    <mergeCell ref="D82:I82"/>
    <mergeCell ref="D83:I83"/>
    <mergeCell ref="A1:K1"/>
  </mergeCells>
  <pageMargins left="0.7" right="0.7" top="0.75" bottom="0.75" header="0.3" footer="0.3"/>
  <pageSetup paperSize="9" scale="36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P76"/>
  <sheetViews>
    <sheetView rightToLeft="1" tabSelected="1" topLeftCell="C1" zoomScale="70" zoomScaleNormal="70" workbookViewId="0">
      <pane ySplit="2" topLeftCell="A3" activePane="bottomLeft" state="frozen"/>
      <selection activeCell="B1" sqref="B1"/>
      <selection pane="bottomLeft" activeCell="K79" sqref="K79"/>
    </sheetView>
  </sheetViews>
  <sheetFormatPr defaultRowHeight="15.75" x14ac:dyDescent="0.25"/>
  <cols>
    <col min="1" max="1" width="9.85546875" style="1" bestFit="1" customWidth="1"/>
    <col min="2" max="2" width="28.28515625" customWidth="1"/>
    <col min="3" max="3" width="16.5703125" customWidth="1"/>
    <col min="4" max="4" width="12.5703125" customWidth="1"/>
    <col min="5" max="5" width="12.140625" bestFit="1" customWidth="1"/>
    <col min="6" max="9" width="18" bestFit="1" customWidth="1"/>
    <col min="10" max="10" width="18.85546875" bestFit="1" customWidth="1"/>
    <col min="11" max="11" width="21.7109375" bestFit="1" customWidth="1"/>
    <col min="12" max="12" width="20" style="27" bestFit="1" customWidth="1"/>
    <col min="13" max="13" width="26.7109375" customWidth="1"/>
    <col min="14" max="14" width="41" style="35" customWidth="1"/>
    <col min="15" max="15" width="55.42578125" bestFit="1" customWidth="1"/>
    <col min="16" max="16" width="28.140625" bestFit="1" customWidth="1"/>
  </cols>
  <sheetData>
    <row r="1" spans="1:16" ht="42" customHeight="1" thickBot="1" x14ac:dyDescent="0.3">
      <c r="A1" s="106" t="s">
        <v>99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7"/>
    </row>
    <row r="2" spans="1:16" ht="27" customHeight="1" thickBot="1" x14ac:dyDescent="0.3">
      <c r="A2" s="39" t="s">
        <v>5</v>
      </c>
      <c r="B2" s="40" t="s">
        <v>0</v>
      </c>
      <c r="C2" s="40" t="s">
        <v>2</v>
      </c>
      <c r="D2" s="40" t="s">
        <v>3</v>
      </c>
      <c r="E2" s="3" t="s">
        <v>4</v>
      </c>
      <c r="F2" s="40" t="s">
        <v>100</v>
      </c>
      <c r="G2" s="40" t="s">
        <v>101</v>
      </c>
      <c r="H2" s="40" t="s">
        <v>102</v>
      </c>
      <c r="I2" s="40" t="s">
        <v>105</v>
      </c>
      <c r="J2" s="3" t="s">
        <v>104</v>
      </c>
      <c r="K2" s="40" t="s">
        <v>103</v>
      </c>
      <c r="L2" s="40" t="s">
        <v>82</v>
      </c>
      <c r="M2" s="41" t="s">
        <v>81</v>
      </c>
      <c r="N2" s="42" t="s">
        <v>111</v>
      </c>
      <c r="O2" s="43" t="s">
        <v>83</v>
      </c>
    </row>
    <row r="3" spans="1:16" ht="19.5" hidden="1" customHeight="1" x14ac:dyDescent="0.25">
      <c r="A3" s="9">
        <v>1</v>
      </c>
      <c r="B3" s="14" t="s">
        <v>10</v>
      </c>
      <c r="C3" s="19">
        <v>194</v>
      </c>
      <c r="D3" s="11">
        <v>7</v>
      </c>
      <c r="E3" s="11" t="s">
        <v>11</v>
      </c>
      <c r="F3" s="11">
        <v>3000</v>
      </c>
      <c r="G3" s="11">
        <v>3700</v>
      </c>
      <c r="H3" s="11">
        <v>11000</v>
      </c>
      <c r="I3" s="11">
        <v>4500</v>
      </c>
      <c r="J3" s="11">
        <v>15000</v>
      </c>
      <c r="K3" s="12">
        <f>SUM(F3:J3)</f>
        <v>37200</v>
      </c>
      <c r="L3" s="25">
        <f>3000</f>
        <v>3000</v>
      </c>
      <c r="M3" s="12">
        <f>K3-L3</f>
        <v>34200</v>
      </c>
      <c r="N3" s="36"/>
    </row>
    <row r="4" spans="1:16" ht="19.5" hidden="1" customHeight="1" x14ac:dyDescent="0.25">
      <c r="A4" s="9">
        <v>2</v>
      </c>
      <c r="B4" s="14" t="s">
        <v>12</v>
      </c>
      <c r="C4" s="19">
        <v>143</v>
      </c>
      <c r="D4" s="11">
        <v>4</v>
      </c>
      <c r="E4" s="11" t="s">
        <v>11</v>
      </c>
      <c r="F4" s="11">
        <v>2000</v>
      </c>
      <c r="G4" s="11">
        <v>3700</v>
      </c>
      <c r="H4" s="11">
        <v>11000</v>
      </c>
      <c r="I4" s="11">
        <v>4500</v>
      </c>
      <c r="J4" s="11">
        <v>15000</v>
      </c>
      <c r="K4" s="12">
        <f>SUM(F4:J4)</f>
        <v>36200</v>
      </c>
      <c r="L4" s="25"/>
      <c r="M4" s="12">
        <f>K4-L4</f>
        <v>36200</v>
      </c>
      <c r="N4" s="36"/>
    </row>
    <row r="5" spans="1:16" ht="19.5" hidden="1" customHeight="1" x14ac:dyDescent="0.25">
      <c r="A5" s="9">
        <v>3</v>
      </c>
      <c r="B5" s="19" t="s">
        <v>14</v>
      </c>
      <c r="C5" s="19">
        <v>242</v>
      </c>
      <c r="D5" s="19">
        <v>8</v>
      </c>
      <c r="E5" s="19" t="s">
        <v>11</v>
      </c>
      <c r="F5" s="19">
        <v>3000</v>
      </c>
      <c r="G5" s="19">
        <v>5500</v>
      </c>
      <c r="H5" s="19">
        <v>11000</v>
      </c>
      <c r="I5" s="19">
        <v>3500</v>
      </c>
      <c r="J5" s="19">
        <v>15000</v>
      </c>
      <c r="K5" s="65">
        <f t="shared" ref="K5:K68" si="0">SUM(F5:J5)</f>
        <v>38000</v>
      </c>
      <c r="L5" s="66">
        <f>5250+11000+5500</f>
        <v>21750</v>
      </c>
      <c r="M5" s="65">
        <f t="shared" ref="M5:M68" si="1">K5-L5</f>
        <v>16250</v>
      </c>
      <c r="N5" s="96" t="s">
        <v>161</v>
      </c>
    </row>
    <row r="6" spans="1:16" ht="19.5" hidden="1" customHeight="1" x14ac:dyDescent="0.25">
      <c r="A6" s="9">
        <v>4</v>
      </c>
      <c r="B6" s="14" t="s">
        <v>15</v>
      </c>
      <c r="C6" s="19">
        <v>194</v>
      </c>
      <c r="D6" s="11">
        <v>3</v>
      </c>
      <c r="E6" s="11" t="s">
        <v>11</v>
      </c>
      <c r="F6" s="11">
        <v>3000</v>
      </c>
      <c r="G6" s="11">
        <v>3700</v>
      </c>
      <c r="H6" s="11">
        <v>11000</v>
      </c>
      <c r="I6" s="11">
        <v>4500</v>
      </c>
      <c r="J6" s="11">
        <v>15000</v>
      </c>
      <c r="K6" s="12">
        <f t="shared" si="0"/>
        <v>37200</v>
      </c>
      <c r="L6" s="25"/>
      <c r="M6" s="12">
        <f t="shared" si="1"/>
        <v>37200</v>
      </c>
      <c r="N6" s="36"/>
      <c r="P6" t="s">
        <v>16</v>
      </c>
    </row>
    <row r="7" spans="1:16" s="61" customFormat="1" ht="19.5" hidden="1" customHeight="1" x14ac:dyDescent="0.35">
      <c r="A7" s="59">
        <v>5</v>
      </c>
      <c r="B7" s="88" t="s">
        <v>16</v>
      </c>
      <c r="C7" s="88">
        <v>143</v>
      </c>
      <c r="D7" s="88">
        <v>6</v>
      </c>
      <c r="E7" s="19" t="s">
        <v>11</v>
      </c>
      <c r="F7" s="88">
        <v>2000</v>
      </c>
      <c r="G7" s="88">
        <v>3700</v>
      </c>
      <c r="H7" s="88">
        <v>11000</v>
      </c>
      <c r="I7" s="88">
        <v>3500</v>
      </c>
      <c r="J7" s="19">
        <v>15000</v>
      </c>
      <c r="K7" s="89">
        <f t="shared" si="0"/>
        <v>35200</v>
      </c>
      <c r="L7" s="90">
        <f>3500+3700+2000+11000+15000</f>
        <v>35200</v>
      </c>
      <c r="M7" s="89">
        <f t="shared" si="1"/>
        <v>0</v>
      </c>
      <c r="N7" s="92" t="s">
        <v>151</v>
      </c>
      <c r="O7" s="60" t="s">
        <v>106</v>
      </c>
      <c r="P7"/>
    </row>
    <row r="8" spans="1:16" ht="19.5" hidden="1" customHeight="1" x14ac:dyDescent="0.25">
      <c r="A8" s="9">
        <v>6</v>
      </c>
      <c r="B8" s="19" t="s">
        <v>17</v>
      </c>
      <c r="C8" s="19">
        <v>143</v>
      </c>
      <c r="D8" s="19">
        <v>10</v>
      </c>
      <c r="E8" s="19" t="s">
        <v>11</v>
      </c>
      <c r="F8" s="19">
        <v>2000</v>
      </c>
      <c r="G8" s="19">
        <v>3700</v>
      </c>
      <c r="H8" s="19">
        <v>11000</v>
      </c>
      <c r="I8" s="19">
        <v>3500</v>
      </c>
      <c r="J8" s="19">
        <v>15000</v>
      </c>
      <c r="K8" s="65">
        <f t="shared" si="0"/>
        <v>35200</v>
      </c>
      <c r="L8" s="66">
        <f>10920+9000</f>
        <v>19920</v>
      </c>
      <c r="M8" s="65">
        <f t="shared" si="1"/>
        <v>15280</v>
      </c>
      <c r="N8" s="96" t="s">
        <v>156</v>
      </c>
    </row>
    <row r="9" spans="1:16" ht="19.5" hidden="1" customHeight="1" x14ac:dyDescent="0.25">
      <c r="A9" s="9">
        <v>7</v>
      </c>
      <c r="B9" s="19" t="s">
        <v>17</v>
      </c>
      <c r="C9" s="19">
        <v>194</v>
      </c>
      <c r="D9" s="19">
        <v>11</v>
      </c>
      <c r="E9" s="19" t="s">
        <v>11</v>
      </c>
      <c r="F9" s="19">
        <v>3000</v>
      </c>
      <c r="G9" s="19">
        <v>3700</v>
      </c>
      <c r="H9" s="19">
        <v>11000</v>
      </c>
      <c r="I9" s="19">
        <v>3500</v>
      </c>
      <c r="J9" s="19">
        <v>15000</v>
      </c>
      <c r="K9" s="65">
        <f t="shared" si="0"/>
        <v>36200</v>
      </c>
      <c r="L9" s="66">
        <f>3500+3700+3000+11000</f>
        <v>21200</v>
      </c>
      <c r="M9" s="65">
        <f t="shared" si="1"/>
        <v>15000</v>
      </c>
      <c r="N9" s="96" t="s">
        <v>156</v>
      </c>
    </row>
    <row r="10" spans="1:16" ht="19.5" hidden="1" customHeight="1" x14ac:dyDescent="0.25">
      <c r="A10" s="9">
        <v>8</v>
      </c>
      <c r="B10" s="29" t="s">
        <v>18</v>
      </c>
      <c r="C10" s="19">
        <v>184</v>
      </c>
      <c r="D10" s="11">
        <v>6</v>
      </c>
      <c r="E10" s="11" t="s">
        <v>11</v>
      </c>
      <c r="F10" s="11">
        <v>3000</v>
      </c>
      <c r="G10" s="11">
        <v>5500</v>
      </c>
      <c r="H10" s="11">
        <v>11000</v>
      </c>
      <c r="I10" s="11">
        <v>4500</v>
      </c>
      <c r="J10" s="11">
        <v>15000</v>
      </c>
      <c r="K10" s="12">
        <f t="shared" si="0"/>
        <v>39000</v>
      </c>
      <c r="L10" s="22">
        <v>24000</v>
      </c>
      <c r="M10" s="12">
        <f t="shared" si="1"/>
        <v>15000</v>
      </c>
      <c r="N10" s="36"/>
      <c r="P10" t="s">
        <v>30</v>
      </c>
    </row>
    <row r="11" spans="1:16" ht="19.5" hidden="1" customHeight="1" x14ac:dyDescent="0.25">
      <c r="A11" s="9">
        <v>9</v>
      </c>
      <c r="B11" s="29" t="s">
        <v>19</v>
      </c>
      <c r="C11" s="19">
        <v>143</v>
      </c>
      <c r="D11" s="11">
        <v>3</v>
      </c>
      <c r="E11" s="11" t="s">
        <v>11</v>
      </c>
      <c r="F11" s="11">
        <v>2000</v>
      </c>
      <c r="G11" s="11">
        <v>3700</v>
      </c>
      <c r="H11" s="11">
        <v>11000</v>
      </c>
      <c r="I11" s="11">
        <v>4500</v>
      </c>
      <c r="J11" s="11">
        <v>15000</v>
      </c>
      <c r="K11" s="12">
        <f t="shared" si="0"/>
        <v>36200</v>
      </c>
      <c r="L11" s="22">
        <v>21200</v>
      </c>
      <c r="M11" s="12">
        <f t="shared" si="1"/>
        <v>15000</v>
      </c>
      <c r="N11" s="36"/>
      <c r="P11" t="s">
        <v>31</v>
      </c>
    </row>
    <row r="12" spans="1:16" ht="19.5" hidden="1" customHeight="1" x14ac:dyDescent="0.25">
      <c r="A12" s="9">
        <v>10</v>
      </c>
      <c r="B12" s="14" t="s">
        <v>20</v>
      </c>
      <c r="C12" s="19">
        <v>242</v>
      </c>
      <c r="D12" s="14">
        <v>5</v>
      </c>
      <c r="E12" s="11" t="s">
        <v>11</v>
      </c>
      <c r="F12" s="11">
        <v>3000</v>
      </c>
      <c r="G12" s="11">
        <v>5500</v>
      </c>
      <c r="H12" s="11">
        <v>11000</v>
      </c>
      <c r="I12" s="11">
        <v>4500</v>
      </c>
      <c r="J12" s="11">
        <v>15000</v>
      </c>
      <c r="K12" s="12">
        <f t="shared" si="0"/>
        <v>39000</v>
      </c>
      <c r="L12" s="25"/>
      <c r="M12" s="12">
        <f t="shared" si="1"/>
        <v>39000</v>
      </c>
      <c r="N12" s="36"/>
      <c r="P12" t="s">
        <v>32</v>
      </c>
    </row>
    <row r="13" spans="1:16" ht="19.5" hidden="1" customHeight="1" x14ac:dyDescent="0.25">
      <c r="A13" s="9">
        <v>11</v>
      </c>
      <c r="B13" s="14" t="s">
        <v>20</v>
      </c>
      <c r="C13" s="19">
        <v>119</v>
      </c>
      <c r="D13" s="11">
        <v>6</v>
      </c>
      <c r="E13" s="11" t="s">
        <v>11</v>
      </c>
      <c r="F13" s="11">
        <v>2000</v>
      </c>
      <c r="G13" s="11">
        <v>3700</v>
      </c>
      <c r="H13" s="11">
        <v>11000</v>
      </c>
      <c r="I13" s="11">
        <v>4500</v>
      </c>
      <c r="J13" s="11">
        <v>15000</v>
      </c>
      <c r="K13" s="12">
        <f t="shared" si="0"/>
        <v>36200</v>
      </c>
      <c r="L13" s="25"/>
      <c r="M13" s="12">
        <f t="shared" si="1"/>
        <v>36200</v>
      </c>
      <c r="N13" s="36"/>
      <c r="P13" t="s">
        <v>33</v>
      </c>
    </row>
    <row r="14" spans="1:16" ht="19.5" hidden="1" customHeight="1" x14ac:dyDescent="0.25">
      <c r="A14" s="9">
        <v>12</v>
      </c>
      <c r="B14" s="19" t="s">
        <v>21</v>
      </c>
      <c r="C14" s="19">
        <v>242</v>
      </c>
      <c r="D14" s="19">
        <v>6</v>
      </c>
      <c r="E14" s="19" t="s">
        <v>11</v>
      </c>
      <c r="F14" s="19">
        <v>3000</v>
      </c>
      <c r="G14" s="19">
        <v>5500</v>
      </c>
      <c r="H14" s="19">
        <v>11000</v>
      </c>
      <c r="I14" s="19">
        <v>4500</v>
      </c>
      <c r="J14" s="19">
        <v>15000</v>
      </c>
      <c r="K14" s="65">
        <f t="shared" si="0"/>
        <v>39000</v>
      </c>
      <c r="L14" s="66">
        <v>11000</v>
      </c>
      <c r="M14" s="65">
        <f t="shared" si="1"/>
        <v>28000</v>
      </c>
      <c r="N14" s="96" t="s">
        <v>158</v>
      </c>
    </row>
    <row r="15" spans="1:16" ht="19.5" hidden="1" customHeight="1" x14ac:dyDescent="0.25">
      <c r="A15" s="9">
        <v>13</v>
      </c>
      <c r="B15" s="19" t="s">
        <v>24</v>
      </c>
      <c r="C15" s="19">
        <v>143</v>
      </c>
      <c r="D15" s="19">
        <v>5</v>
      </c>
      <c r="E15" s="19" t="s">
        <v>11</v>
      </c>
      <c r="F15" s="19">
        <v>2000</v>
      </c>
      <c r="G15" s="19">
        <v>3700</v>
      </c>
      <c r="H15" s="19">
        <v>11000</v>
      </c>
      <c r="I15" s="19">
        <v>3500</v>
      </c>
      <c r="J15" s="19">
        <v>15000</v>
      </c>
      <c r="K15" s="65">
        <f t="shared" si="0"/>
        <v>35200</v>
      </c>
      <c r="L15" s="66">
        <f>3500+3700+5000</f>
        <v>12200</v>
      </c>
      <c r="M15" s="65">
        <f t="shared" si="1"/>
        <v>23000</v>
      </c>
      <c r="N15" s="96" t="s">
        <v>170</v>
      </c>
    </row>
    <row r="16" spans="1:16" ht="19.5" hidden="1" customHeight="1" x14ac:dyDescent="0.25">
      <c r="A16" s="9">
        <v>14</v>
      </c>
      <c r="B16" s="14" t="s">
        <v>25</v>
      </c>
      <c r="C16" s="19">
        <v>119</v>
      </c>
      <c r="D16" s="11">
        <v>2</v>
      </c>
      <c r="E16" s="11" t="s">
        <v>11</v>
      </c>
      <c r="F16" s="11">
        <v>2000</v>
      </c>
      <c r="G16" s="11">
        <v>3700</v>
      </c>
      <c r="H16" s="11">
        <v>11000</v>
      </c>
      <c r="I16" s="11">
        <v>3500</v>
      </c>
      <c r="J16" s="11">
        <v>15000</v>
      </c>
      <c r="K16" s="12">
        <f t="shared" si="0"/>
        <v>35200</v>
      </c>
      <c r="L16" s="25">
        <f>3500+3700+11000</f>
        <v>18200</v>
      </c>
      <c r="M16" s="12">
        <f>K16-L16</f>
        <v>17000</v>
      </c>
      <c r="N16" s="37" t="s">
        <v>123</v>
      </c>
      <c r="P16" t="s">
        <v>38</v>
      </c>
    </row>
    <row r="17" spans="1:16" ht="19.5" hidden="1" customHeight="1" x14ac:dyDescent="0.25">
      <c r="A17" s="9">
        <v>15</v>
      </c>
      <c r="B17" s="14" t="s">
        <v>26</v>
      </c>
      <c r="C17" s="19">
        <v>119</v>
      </c>
      <c r="D17" s="11">
        <v>4</v>
      </c>
      <c r="E17" s="11" t="s">
        <v>11</v>
      </c>
      <c r="F17" s="11">
        <v>2000</v>
      </c>
      <c r="G17" s="11">
        <v>3700</v>
      </c>
      <c r="H17" s="11">
        <v>11000</v>
      </c>
      <c r="I17" s="11">
        <v>4500</v>
      </c>
      <c r="J17" s="11">
        <v>15000</v>
      </c>
      <c r="K17" s="12">
        <f t="shared" si="0"/>
        <v>36200</v>
      </c>
      <c r="L17" s="25"/>
      <c r="M17" s="12">
        <f t="shared" si="1"/>
        <v>36200</v>
      </c>
      <c r="N17" s="36"/>
      <c r="P17" t="s">
        <v>40</v>
      </c>
    </row>
    <row r="18" spans="1:16" s="61" customFormat="1" ht="19.5" hidden="1" customHeight="1" x14ac:dyDescent="0.35">
      <c r="A18" s="59">
        <v>16</v>
      </c>
      <c r="B18" s="88" t="s">
        <v>27</v>
      </c>
      <c r="C18" s="88">
        <v>185</v>
      </c>
      <c r="D18" s="88">
        <v>7</v>
      </c>
      <c r="E18" s="19" t="s">
        <v>11</v>
      </c>
      <c r="F18" s="88">
        <v>3000</v>
      </c>
      <c r="G18" s="88">
        <v>5500</v>
      </c>
      <c r="H18" s="88">
        <v>11000</v>
      </c>
      <c r="I18" s="88">
        <v>3500</v>
      </c>
      <c r="J18" s="19">
        <v>15000</v>
      </c>
      <c r="K18" s="89">
        <f t="shared" si="0"/>
        <v>38000</v>
      </c>
      <c r="L18" s="90">
        <f>3500+17000</f>
        <v>20500</v>
      </c>
      <c r="M18" s="89">
        <f t="shared" si="1"/>
        <v>17500</v>
      </c>
      <c r="N18" s="93" t="s">
        <v>113</v>
      </c>
      <c r="O18" s="60" t="s">
        <v>107</v>
      </c>
      <c r="P18"/>
    </row>
    <row r="19" spans="1:16" ht="19.5" hidden="1" customHeight="1" x14ac:dyDescent="0.25">
      <c r="A19" s="9">
        <v>17</v>
      </c>
      <c r="B19" s="14" t="s">
        <v>28</v>
      </c>
      <c r="C19" s="19">
        <v>185</v>
      </c>
      <c r="D19" s="11">
        <v>8</v>
      </c>
      <c r="E19" s="11" t="s">
        <v>11</v>
      </c>
      <c r="F19" s="11">
        <v>3000</v>
      </c>
      <c r="G19" s="11">
        <v>5500</v>
      </c>
      <c r="H19" s="11">
        <v>11000</v>
      </c>
      <c r="I19" s="11">
        <v>4500</v>
      </c>
      <c r="J19" s="11">
        <v>15000</v>
      </c>
      <c r="K19" s="12">
        <f t="shared" si="0"/>
        <v>39000</v>
      </c>
      <c r="L19" s="25"/>
      <c r="M19" s="12">
        <f t="shared" si="1"/>
        <v>39000</v>
      </c>
      <c r="N19" s="36"/>
      <c r="P19" t="s">
        <v>42</v>
      </c>
    </row>
    <row r="20" spans="1:16" ht="19.5" hidden="1" customHeight="1" x14ac:dyDescent="0.25">
      <c r="A20" s="9">
        <v>18</v>
      </c>
      <c r="B20" s="29" t="s">
        <v>29</v>
      </c>
      <c r="C20" s="19">
        <v>242</v>
      </c>
      <c r="D20" s="14">
        <v>10</v>
      </c>
      <c r="E20" s="11" t="s">
        <v>11</v>
      </c>
      <c r="F20" s="11">
        <v>3000</v>
      </c>
      <c r="G20" s="11">
        <v>5500</v>
      </c>
      <c r="H20" s="11">
        <v>11000</v>
      </c>
      <c r="I20" s="11">
        <v>4500</v>
      </c>
      <c r="J20" s="11">
        <v>15000</v>
      </c>
      <c r="K20" s="12">
        <f t="shared" si="0"/>
        <v>39000</v>
      </c>
      <c r="L20" s="22">
        <v>24000</v>
      </c>
      <c r="M20" s="12">
        <f t="shared" si="1"/>
        <v>15000</v>
      </c>
      <c r="N20" s="36"/>
      <c r="P20" t="s">
        <v>46</v>
      </c>
    </row>
    <row r="21" spans="1:16" ht="19.5" hidden="1" customHeight="1" x14ac:dyDescent="0.25">
      <c r="A21" s="9">
        <v>19</v>
      </c>
      <c r="B21" s="29" t="s">
        <v>29</v>
      </c>
      <c r="C21" s="19">
        <v>184</v>
      </c>
      <c r="D21" s="11">
        <v>10</v>
      </c>
      <c r="E21" s="11" t="s">
        <v>11</v>
      </c>
      <c r="F21" s="11">
        <v>3000</v>
      </c>
      <c r="G21" s="11">
        <v>5500</v>
      </c>
      <c r="H21" s="11">
        <v>11000</v>
      </c>
      <c r="I21" s="11">
        <v>4500</v>
      </c>
      <c r="J21" s="11">
        <v>15000</v>
      </c>
      <c r="K21" s="12">
        <f t="shared" si="0"/>
        <v>39000</v>
      </c>
      <c r="L21" s="22">
        <v>24000</v>
      </c>
      <c r="M21" s="12">
        <f t="shared" si="1"/>
        <v>15000</v>
      </c>
      <c r="N21" s="36"/>
      <c r="P21" t="s">
        <v>47</v>
      </c>
    </row>
    <row r="22" spans="1:16" ht="19.5" hidden="1" customHeight="1" x14ac:dyDescent="0.25">
      <c r="A22" s="9">
        <v>20</v>
      </c>
      <c r="B22" s="19" t="s">
        <v>30</v>
      </c>
      <c r="C22" s="19">
        <v>119</v>
      </c>
      <c r="D22" s="19">
        <v>3</v>
      </c>
      <c r="E22" s="19" t="s">
        <v>11</v>
      </c>
      <c r="F22" s="19">
        <v>2000</v>
      </c>
      <c r="G22" s="19">
        <v>3700</v>
      </c>
      <c r="H22" s="19">
        <v>11000</v>
      </c>
      <c r="I22" s="19">
        <v>3500</v>
      </c>
      <c r="J22" s="19">
        <v>15000</v>
      </c>
      <c r="K22" s="65">
        <f t="shared" si="0"/>
        <v>35200</v>
      </c>
      <c r="L22" s="66">
        <f>5100+11000+10000+5000</f>
        <v>31100</v>
      </c>
      <c r="M22" s="65">
        <f t="shared" si="1"/>
        <v>4100</v>
      </c>
      <c r="N22" s="96" t="s">
        <v>155</v>
      </c>
    </row>
    <row r="23" spans="1:16" s="61" customFormat="1" ht="19.5" hidden="1" customHeight="1" x14ac:dyDescent="0.35">
      <c r="A23" s="59">
        <v>21</v>
      </c>
      <c r="B23" s="88" t="s">
        <v>31</v>
      </c>
      <c r="C23" s="88">
        <v>143</v>
      </c>
      <c r="D23" s="88">
        <v>11</v>
      </c>
      <c r="E23" s="19" t="s">
        <v>11</v>
      </c>
      <c r="F23" s="88">
        <v>2000</v>
      </c>
      <c r="G23" s="88">
        <v>3700</v>
      </c>
      <c r="H23" s="88">
        <v>11000</v>
      </c>
      <c r="I23" s="88">
        <v>3500</v>
      </c>
      <c r="J23" s="19">
        <v>15000</v>
      </c>
      <c r="K23" s="89">
        <f t="shared" si="0"/>
        <v>35200</v>
      </c>
      <c r="L23" s="90">
        <f>11000+3500+3700+2000+7000+4000+15000</f>
        <v>46200</v>
      </c>
      <c r="M23" s="89">
        <f t="shared" si="1"/>
        <v>-11000</v>
      </c>
      <c r="N23" s="92" t="s">
        <v>148</v>
      </c>
      <c r="O23" s="62"/>
      <c r="P23" t="s">
        <v>50</v>
      </c>
    </row>
    <row r="24" spans="1:16" s="61" customFormat="1" ht="19.5" hidden="1" customHeight="1" x14ac:dyDescent="0.35">
      <c r="A24" s="59">
        <v>22</v>
      </c>
      <c r="B24" s="88" t="s">
        <v>32</v>
      </c>
      <c r="C24" s="88">
        <v>119</v>
      </c>
      <c r="D24" s="88">
        <v>10</v>
      </c>
      <c r="E24" s="19" t="s">
        <v>11</v>
      </c>
      <c r="F24" s="88">
        <v>2000</v>
      </c>
      <c r="G24" s="88">
        <v>3700</v>
      </c>
      <c r="H24" s="88">
        <v>11000</v>
      </c>
      <c r="I24" s="88">
        <v>4500</v>
      </c>
      <c r="J24" s="19">
        <v>15000</v>
      </c>
      <c r="K24" s="89">
        <f t="shared" si="0"/>
        <v>36200</v>
      </c>
      <c r="L24" s="90">
        <v>11000</v>
      </c>
      <c r="M24" s="89">
        <f t="shared" si="1"/>
        <v>25200</v>
      </c>
      <c r="N24" s="92" t="s">
        <v>114</v>
      </c>
      <c r="P24"/>
    </row>
    <row r="25" spans="1:16" ht="19.5" hidden="1" customHeight="1" x14ac:dyDescent="0.25">
      <c r="A25" s="9">
        <v>23</v>
      </c>
      <c r="B25" s="14" t="s">
        <v>32</v>
      </c>
      <c r="C25" s="14">
        <v>119</v>
      </c>
      <c r="D25" s="11">
        <v>11</v>
      </c>
      <c r="E25" s="11" t="s">
        <v>11</v>
      </c>
      <c r="F25" s="11">
        <v>2000</v>
      </c>
      <c r="G25" s="11">
        <v>3700</v>
      </c>
      <c r="H25" s="11">
        <v>11000</v>
      </c>
      <c r="I25" s="11">
        <v>4500</v>
      </c>
      <c r="J25" s="11">
        <v>15000</v>
      </c>
      <c r="K25" s="12">
        <f t="shared" si="0"/>
        <v>36200</v>
      </c>
      <c r="L25" s="25"/>
      <c r="M25" s="12">
        <f t="shared" si="1"/>
        <v>36200</v>
      </c>
      <c r="N25" s="36"/>
      <c r="P25" t="s">
        <v>54</v>
      </c>
    </row>
    <row r="26" spans="1:16" ht="19.5" hidden="1" customHeight="1" x14ac:dyDescent="0.25">
      <c r="A26" s="9">
        <v>24</v>
      </c>
      <c r="B26" s="19" t="s">
        <v>33</v>
      </c>
      <c r="C26" s="19">
        <v>143</v>
      </c>
      <c r="D26" s="19">
        <v>7</v>
      </c>
      <c r="E26" s="19" t="s">
        <v>11</v>
      </c>
      <c r="F26" s="19">
        <v>2000</v>
      </c>
      <c r="G26" s="19">
        <v>3700</v>
      </c>
      <c r="H26" s="19">
        <v>11000</v>
      </c>
      <c r="I26" s="19">
        <v>4500</v>
      </c>
      <c r="J26" s="19">
        <v>15000</v>
      </c>
      <c r="K26" s="65">
        <f t="shared" si="0"/>
        <v>36200</v>
      </c>
      <c r="L26" s="66">
        <f>2000+3700+4500+11000</f>
        <v>21200</v>
      </c>
      <c r="M26" s="65">
        <f t="shared" si="1"/>
        <v>15000</v>
      </c>
      <c r="N26" s="96" t="s">
        <v>171</v>
      </c>
    </row>
    <row r="27" spans="1:16" ht="19.5" hidden="1" customHeight="1" x14ac:dyDescent="0.25">
      <c r="A27" s="9">
        <v>25</v>
      </c>
      <c r="B27" s="14" t="s">
        <v>34</v>
      </c>
      <c r="C27" s="19">
        <v>143</v>
      </c>
      <c r="D27" s="11">
        <v>9</v>
      </c>
      <c r="E27" s="11" t="s">
        <v>11</v>
      </c>
      <c r="F27" s="11">
        <v>2000</v>
      </c>
      <c r="G27" s="11">
        <v>3700</v>
      </c>
      <c r="H27" s="11">
        <v>11000</v>
      </c>
      <c r="I27" s="11">
        <v>4500</v>
      </c>
      <c r="J27" s="11">
        <v>15000</v>
      </c>
      <c r="K27" s="12">
        <f t="shared" si="0"/>
        <v>36200</v>
      </c>
      <c r="L27" s="25"/>
      <c r="M27" s="12">
        <f t="shared" si="1"/>
        <v>36200</v>
      </c>
      <c r="N27" s="36" t="s">
        <v>107</v>
      </c>
      <c r="P27" t="s">
        <v>58</v>
      </c>
    </row>
    <row r="28" spans="1:16" ht="19.5" hidden="1" customHeight="1" x14ac:dyDescent="0.25">
      <c r="A28" s="9">
        <v>26</v>
      </c>
      <c r="B28" s="29" t="s">
        <v>35</v>
      </c>
      <c r="C28" s="19">
        <v>143</v>
      </c>
      <c r="D28" s="11">
        <v>8</v>
      </c>
      <c r="E28" s="11" t="s">
        <v>11</v>
      </c>
      <c r="F28" s="11">
        <v>2000</v>
      </c>
      <c r="G28" s="11">
        <v>3700</v>
      </c>
      <c r="H28" s="11">
        <v>11000</v>
      </c>
      <c r="I28" s="11">
        <v>4500</v>
      </c>
      <c r="J28" s="11">
        <v>15000</v>
      </c>
      <c r="K28" s="12">
        <f t="shared" si="0"/>
        <v>36200</v>
      </c>
      <c r="L28" s="22">
        <v>21200</v>
      </c>
      <c r="M28" s="12">
        <f t="shared" si="1"/>
        <v>15000</v>
      </c>
      <c r="N28" s="36"/>
      <c r="P28" t="s">
        <v>60</v>
      </c>
    </row>
    <row r="29" spans="1:16" ht="19.5" hidden="1" customHeight="1" x14ac:dyDescent="0.25">
      <c r="A29" s="9">
        <v>27</v>
      </c>
      <c r="B29" s="19" t="s">
        <v>36</v>
      </c>
      <c r="C29" s="19">
        <v>153</v>
      </c>
      <c r="D29" s="19">
        <v>4</v>
      </c>
      <c r="E29" s="19" t="s">
        <v>11</v>
      </c>
      <c r="F29" s="19">
        <v>3000</v>
      </c>
      <c r="G29" s="19">
        <v>5500</v>
      </c>
      <c r="H29" s="19">
        <v>11000</v>
      </c>
      <c r="I29" s="19">
        <v>4500</v>
      </c>
      <c r="J29" s="19">
        <v>15000</v>
      </c>
      <c r="K29" s="65">
        <f t="shared" si="0"/>
        <v>39000</v>
      </c>
      <c r="L29" s="66">
        <v>16500</v>
      </c>
      <c r="M29" s="65">
        <f t="shared" si="1"/>
        <v>22500</v>
      </c>
      <c r="N29" s="96" t="s">
        <v>157</v>
      </c>
    </row>
    <row r="30" spans="1:16" s="61" customFormat="1" ht="19.5" hidden="1" customHeight="1" x14ac:dyDescent="0.35">
      <c r="A30" s="59">
        <v>28</v>
      </c>
      <c r="B30" s="88" t="s">
        <v>37</v>
      </c>
      <c r="C30" s="88">
        <v>184</v>
      </c>
      <c r="D30" s="88">
        <v>9</v>
      </c>
      <c r="E30" s="19" t="s">
        <v>11</v>
      </c>
      <c r="F30" s="88">
        <v>3000</v>
      </c>
      <c r="G30" s="88">
        <v>5500</v>
      </c>
      <c r="H30" s="88">
        <v>11000</v>
      </c>
      <c r="I30" s="88">
        <v>4500</v>
      </c>
      <c r="J30" s="19">
        <v>15000</v>
      </c>
      <c r="K30" s="89">
        <f t="shared" si="0"/>
        <v>39000</v>
      </c>
      <c r="L30" s="90">
        <f>10600+5500</f>
        <v>16100</v>
      </c>
      <c r="M30" s="89">
        <f t="shared" si="1"/>
        <v>22900</v>
      </c>
      <c r="N30" s="92" t="s">
        <v>152</v>
      </c>
      <c r="O30" s="62"/>
      <c r="P30"/>
    </row>
    <row r="31" spans="1:16" ht="19.5" hidden="1" customHeight="1" x14ac:dyDescent="0.25">
      <c r="A31" s="9">
        <v>29</v>
      </c>
      <c r="B31" s="19" t="s">
        <v>38</v>
      </c>
      <c r="C31" s="19">
        <v>153</v>
      </c>
      <c r="D31" s="19">
        <v>5</v>
      </c>
      <c r="E31" s="19" t="s">
        <v>11</v>
      </c>
      <c r="F31" s="19">
        <v>3000</v>
      </c>
      <c r="G31" s="19">
        <v>5500</v>
      </c>
      <c r="H31" s="19">
        <v>11000</v>
      </c>
      <c r="I31" s="19">
        <v>3500</v>
      </c>
      <c r="J31" s="19">
        <v>15000</v>
      </c>
      <c r="K31" s="65">
        <f t="shared" si="0"/>
        <v>38000</v>
      </c>
      <c r="L31" s="66">
        <f>4800+3500+2800+4700</f>
        <v>15800</v>
      </c>
      <c r="M31" s="65">
        <f t="shared" si="1"/>
        <v>22200</v>
      </c>
      <c r="N31" s="96" t="s">
        <v>160</v>
      </c>
    </row>
    <row r="32" spans="1:16" ht="19.5" hidden="1" customHeight="1" x14ac:dyDescent="0.25">
      <c r="A32" s="9">
        <v>30</v>
      </c>
      <c r="B32" s="14" t="s">
        <v>39</v>
      </c>
      <c r="C32" s="19">
        <v>153</v>
      </c>
      <c r="D32" s="11">
        <v>6</v>
      </c>
      <c r="E32" s="11" t="s">
        <v>11</v>
      </c>
      <c r="F32" s="11">
        <v>3000</v>
      </c>
      <c r="G32" s="11">
        <v>5500</v>
      </c>
      <c r="H32" s="11">
        <v>11000</v>
      </c>
      <c r="I32" s="11">
        <v>3500</v>
      </c>
      <c r="J32" s="11">
        <v>15000</v>
      </c>
      <c r="K32" s="12">
        <f t="shared" si="0"/>
        <v>38000</v>
      </c>
      <c r="L32" s="25">
        <v>3500</v>
      </c>
      <c r="M32" s="12">
        <f t="shared" si="1"/>
        <v>34500</v>
      </c>
      <c r="N32" s="36"/>
      <c r="P32" t="s">
        <v>97</v>
      </c>
    </row>
    <row r="33" spans="1:16" ht="19.5" hidden="1" customHeight="1" x14ac:dyDescent="0.25">
      <c r="A33" s="9">
        <v>31</v>
      </c>
      <c r="B33" s="19" t="s">
        <v>40</v>
      </c>
      <c r="C33" s="19">
        <v>143</v>
      </c>
      <c r="D33" s="19">
        <v>2</v>
      </c>
      <c r="E33" s="19" t="s">
        <v>11</v>
      </c>
      <c r="F33" s="19">
        <v>2000</v>
      </c>
      <c r="G33" s="19">
        <v>3700</v>
      </c>
      <c r="H33" s="19">
        <v>11000</v>
      </c>
      <c r="I33" s="19">
        <v>3500</v>
      </c>
      <c r="J33" s="19">
        <v>15000</v>
      </c>
      <c r="K33" s="65">
        <f t="shared" si="0"/>
        <v>35200</v>
      </c>
      <c r="L33" s="66">
        <f>7440+11000</f>
        <v>18440</v>
      </c>
      <c r="M33" s="65">
        <f t="shared" si="1"/>
        <v>16760</v>
      </c>
      <c r="N33" s="96" t="s">
        <v>163</v>
      </c>
    </row>
    <row r="34" spans="1:16" s="61" customFormat="1" ht="19.5" hidden="1" customHeight="1" x14ac:dyDescent="0.35">
      <c r="A34" s="59">
        <v>32</v>
      </c>
      <c r="B34" s="88" t="s">
        <v>41</v>
      </c>
      <c r="C34" s="88">
        <v>184</v>
      </c>
      <c r="D34" s="88">
        <v>7</v>
      </c>
      <c r="E34" s="19" t="s">
        <v>11</v>
      </c>
      <c r="F34" s="88">
        <v>3000</v>
      </c>
      <c r="G34" s="88">
        <v>5500</v>
      </c>
      <c r="H34" s="88">
        <v>11000</v>
      </c>
      <c r="I34" s="88">
        <v>4500</v>
      </c>
      <c r="J34" s="19">
        <v>15000</v>
      </c>
      <c r="K34" s="89">
        <f>SUM(F34:J34)</f>
        <v>39000</v>
      </c>
      <c r="L34" s="90">
        <f>5000+5000</f>
        <v>10000</v>
      </c>
      <c r="M34" s="89">
        <f t="shared" si="1"/>
        <v>29000</v>
      </c>
      <c r="N34" s="92" t="s">
        <v>150</v>
      </c>
      <c r="O34" s="62"/>
      <c r="P34"/>
    </row>
    <row r="35" spans="1:16" ht="19.5" hidden="1" customHeight="1" x14ac:dyDescent="0.25">
      <c r="A35" s="9">
        <v>33</v>
      </c>
      <c r="B35" s="19" t="s">
        <v>42</v>
      </c>
      <c r="C35" s="19">
        <v>119</v>
      </c>
      <c r="D35" s="19">
        <v>5</v>
      </c>
      <c r="E35" s="19" t="s">
        <v>11</v>
      </c>
      <c r="F35" s="19">
        <v>1100</v>
      </c>
      <c r="G35" s="19">
        <v>3700</v>
      </c>
      <c r="H35" s="19">
        <v>11000</v>
      </c>
      <c r="I35" s="19">
        <v>3500</v>
      </c>
      <c r="J35" s="19">
        <v>15000</v>
      </c>
      <c r="K35" s="65">
        <f t="shared" si="0"/>
        <v>34300</v>
      </c>
      <c r="L35" s="66">
        <f>8800+5500+500</f>
        <v>14800</v>
      </c>
      <c r="M35" s="65">
        <f t="shared" si="1"/>
        <v>19500</v>
      </c>
      <c r="N35" s="96" t="s">
        <v>162</v>
      </c>
    </row>
    <row r="36" spans="1:16" ht="19.5" hidden="1" customHeight="1" x14ac:dyDescent="0.25">
      <c r="A36" s="9">
        <v>34</v>
      </c>
      <c r="B36" s="14" t="s">
        <v>43</v>
      </c>
      <c r="C36" s="19">
        <v>242</v>
      </c>
      <c r="D36" s="14">
        <v>7</v>
      </c>
      <c r="E36" s="11" t="s">
        <v>11</v>
      </c>
      <c r="F36" s="11">
        <v>3000</v>
      </c>
      <c r="G36" s="11">
        <v>5500</v>
      </c>
      <c r="H36" s="11">
        <v>11000</v>
      </c>
      <c r="I36" s="11">
        <v>4500</v>
      </c>
      <c r="J36" s="11">
        <v>15000</v>
      </c>
      <c r="K36" s="12">
        <f t="shared" si="0"/>
        <v>39000</v>
      </c>
      <c r="L36" s="25"/>
      <c r="M36" s="12">
        <f t="shared" si="1"/>
        <v>39000</v>
      </c>
      <c r="N36" s="36"/>
    </row>
    <row r="37" spans="1:16" ht="19.5" hidden="1" customHeight="1" x14ac:dyDescent="0.25">
      <c r="A37" s="9">
        <v>35</v>
      </c>
      <c r="B37" s="14" t="s">
        <v>44</v>
      </c>
      <c r="C37" s="19">
        <v>185</v>
      </c>
      <c r="D37" s="11">
        <v>4</v>
      </c>
      <c r="E37" s="11" t="s">
        <v>11</v>
      </c>
      <c r="F37" s="11">
        <v>3000</v>
      </c>
      <c r="G37" s="11">
        <v>5500</v>
      </c>
      <c r="H37" s="11">
        <v>11000</v>
      </c>
      <c r="I37" s="11">
        <v>4500</v>
      </c>
      <c r="J37" s="11">
        <v>15000</v>
      </c>
      <c r="K37" s="12">
        <f t="shared" si="0"/>
        <v>39000</v>
      </c>
      <c r="L37" s="25"/>
      <c r="M37" s="12">
        <f t="shared" si="1"/>
        <v>39000</v>
      </c>
      <c r="N37" s="36"/>
    </row>
    <row r="38" spans="1:16" ht="19.5" hidden="1" customHeight="1" x14ac:dyDescent="0.25">
      <c r="A38" s="9">
        <v>36</v>
      </c>
      <c r="B38" s="14" t="s">
        <v>45</v>
      </c>
      <c r="C38" s="19">
        <v>185</v>
      </c>
      <c r="D38" s="11">
        <v>6</v>
      </c>
      <c r="E38" s="11" t="s">
        <v>11</v>
      </c>
      <c r="F38" s="11">
        <v>3000</v>
      </c>
      <c r="G38" s="11">
        <v>5500</v>
      </c>
      <c r="H38" s="11">
        <v>11000</v>
      </c>
      <c r="I38" s="11">
        <v>4500</v>
      </c>
      <c r="J38" s="11">
        <v>15000</v>
      </c>
      <c r="K38" s="12">
        <f t="shared" si="0"/>
        <v>39000</v>
      </c>
      <c r="L38" s="25"/>
      <c r="M38" s="12">
        <f t="shared" si="1"/>
        <v>39000</v>
      </c>
      <c r="N38" s="36" t="s">
        <v>107</v>
      </c>
    </row>
    <row r="39" spans="1:16" ht="19.5" hidden="1" customHeight="1" x14ac:dyDescent="0.25">
      <c r="A39" s="9">
        <v>37</v>
      </c>
      <c r="B39" s="19" t="s">
        <v>46</v>
      </c>
      <c r="C39" s="19">
        <v>185</v>
      </c>
      <c r="D39" s="19">
        <v>5</v>
      </c>
      <c r="E39" s="19" t="s">
        <v>11</v>
      </c>
      <c r="F39" s="19">
        <v>3000</v>
      </c>
      <c r="G39" s="19">
        <v>5500</v>
      </c>
      <c r="H39" s="19">
        <v>11000</v>
      </c>
      <c r="I39" s="19">
        <v>4500</v>
      </c>
      <c r="J39" s="19">
        <v>15000</v>
      </c>
      <c r="K39" s="65">
        <f t="shared" si="0"/>
        <v>39000</v>
      </c>
      <c r="L39" s="66">
        <v>16500</v>
      </c>
      <c r="M39" s="65">
        <f t="shared" si="1"/>
        <v>22500</v>
      </c>
      <c r="N39" s="96" t="s">
        <v>165</v>
      </c>
    </row>
    <row r="40" spans="1:16" ht="19.5" hidden="1" customHeight="1" x14ac:dyDescent="0.25">
      <c r="A40" s="9">
        <v>38</v>
      </c>
      <c r="B40" s="19" t="s">
        <v>47</v>
      </c>
      <c r="C40" s="19">
        <v>194</v>
      </c>
      <c r="D40" s="19">
        <v>4</v>
      </c>
      <c r="E40" s="19" t="s">
        <v>11</v>
      </c>
      <c r="F40" s="19">
        <v>3000</v>
      </c>
      <c r="G40" s="19">
        <v>3700</v>
      </c>
      <c r="H40" s="19">
        <v>11000</v>
      </c>
      <c r="I40" s="19">
        <v>4500</v>
      </c>
      <c r="J40" s="19">
        <v>15000</v>
      </c>
      <c r="K40" s="65">
        <f t="shared" si="0"/>
        <v>37200</v>
      </c>
      <c r="L40" s="66">
        <v>21000</v>
      </c>
      <c r="M40" s="65">
        <f t="shared" si="1"/>
        <v>16200</v>
      </c>
      <c r="N40" s="96" t="s">
        <v>168</v>
      </c>
    </row>
    <row r="41" spans="1:16" s="61" customFormat="1" ht="19.5" hidden="1" customHeight="1" x14ac:dyDescent="0.35">
      <c r="A41" s="59">
        <v>39</v>
      </c>
      <c r="B41" s="88" t="s">
        <v>48</v>
      </c>
      <c r="C41" s="88">
        <v>153</v>
      </c>
      <c r="D41" s="88">
        <v>7</v>
      </c>
      <c r="E41" s="19" t="s">
        <v>11</v>
      </c>
      <c r="F41" s="88">
        <v>3000</v>
      </c>
      <c r="G41" s="88">
        <v>5500</v>
      </c>
      <c r="H41" s="88">
        <v>11000</v>
      </c>
      <c r="I41" s="89">
        <v>4500</v>
      </c>
      <c r="J41" s="19">
        <v>15000</v>
      </c>
      <c r="K41" s="89">
        <f t="shared" si="0"/>
        <v>39000</v>
      </c>
      <c r="L41" s="94">
        <f>21000+1000</f>
        <v>22000</v>
      </c>
      <c r="M41" s="95">
        <f t="shared" si="1"/>
        <v>17000</v>
      </c>
      <c r="N41" s="95" t="s">
        <v>153</v>
      </c>
    </row>
    <row r="42" spans="1:16" ht="19.5" hidden="1" customHeight="1" x14ac:dyDescent="0.25">
      <c r="A42" s="9">
        <v>40</v>
      </c>
      <c r="B42" s="14" t="s">
        <v>49</v>
      </c>
      <c r="C42" s="19">
        <v>242</v>
      </c>
      <c r="D42" s="14">
        <v>4</v>
      </c>
      <c r="E42" s="11" t="s">
        <v>11</v>
      </c>
      <c r="F42" s="11">
        <v>3000</v>
      </c>
      <c r="G42" s="11">
        <v>5500</v>
      </c>
      <c r="H42" s="11">
        <v>11000</v>
      </c>
      <c r="I42" s="11">
        <v>4500</v>
      </c>
      <c r="J42" s="11">
        <v>15000</v>
      </c>
      <c r="K42" s="12">
        <f t="shared" si="0"/>
        <v>39000</v>
      </c>
      <c r="L42" s="25"/>
      <c r="M42" s="12">
        <f t="shared" si="1"/>
        <v>39000</v>
      </c>
      <c r="N42" s="36"/>
    </row>
    <row r="43" spans="1:16" ht="19.5" hidden="1" customHeight="1" x14ac:dyDescent="0.25">
      <c r="A43" s="9">
        <v>41</v>
      </c>
      <c r="B43" s="19" t="s">
        <v>50</v>
      </c>
      <c r="C43" s="19">
        <v>194</v>
      </c>
      <c r="D43" s="19">
        <v>9</v>
      </c>
      <c r="E43" s="19" t="s">
        <v>11</v>
      </c>
      <c r="F43" s="19">
        <v>3000</v>
      </c>
      <c r="G43" s="19">
        <v>5500</v>
      </c>
      <c r="H43" s="19">
        <v>11000</v>
      </c>
      <c r="I43" s="19">
        <v>4500</v>
      </c>
      <c r="J43" s="19">
        <v>15000</v>
      </c>
      <c r="K43" s="65">
        <f t="shared" si="0"/>
        <v>39000</v>
      </c>
      <c r="L43" s="66">
        <f>3000+36000</f>
        <v>39000</v>
      </c>
      <c r="M43" s="65">
        <f t="shared" si="1"/>
        <v>0</v>
      </c>
      <c r="N43" s="96" t="s">
        <v>164</v>
      </c>
    </row>
    <row r="44" spans="1:16" ht="19.5" hidden="1" customHeight="1" x14ac:dyDescent="0.25">
      <c r="A44" s="9">
        <v>42</v>
      </c>
      <c r="B44" s="14" t="s">
        <v>51</v>
      </c>
      <c r="C44" s="19">
        <v>194</v>
      </c>
      <c r="D44" s="11">
        <v>8</v>
      </c>
      <c r="E44" s="11" t="s">
        <v>11</v>
      </c>
      <c r="F44" s="11">
        <v>3000</v>
      </c>
      <c r="G44" s="11">
        <v>3700</v>
      </c>
      <c r="H44" s="11">
        <v>11000</v>
      </c>
      <c r="I44" s="11">
        <v>4500</v>
      </c>
      <c r="J44" s="11">
        <v>15000</v>
      </c>
      <c r="K44" s="12">
        <f t="shared" si="0"/>
        <v>37200</v>
      </c>
      <c r="L44" s="25"/>
      <c r="M44" s="12">
        <f t="shared" si="1"/>
        <v>37200</v>
      </c>
      <c r="N44" s="36"/>
    </row>
    <row r="45" spans="1:16" ht="19.5" hidden="1" customHeight="1" x14ac:dyDescent="0.25">
      <c r="A45" s="9">
        <v>43</v>
      </c>
      <c r="B45" s="14" t="s">
        <v>52</v>
      </c>
      <c r="C45" s="19">
        <v>194</v>
      </c>
      <c r="D45" s="11">
        <v>2</v>
      </c>
      <c r="E45" s="11" t="s">
        <v>11</v>
      </c>
      <c r="F45" s="11">
        <v>3000</v>
      </c>
      <c r="G45" s="11">
        <v>3700</v>
      </c>
      <c r="H45" s="11">
        <v>11000</v>
      </c>
      <c r="I45" s="11">
        <v>4500</v>
      </c>
      <c r="J45" s="11">
        <v>15000</v>
      </c>
      <c r="K45" s="12">
        <f t="shared" si="0"/>
        <v>37200</v>
      </c>
      <c r="L45" s="25"/>
      <c r="M45" s="12">
        <f t="shared" si="1"/>
        <v>37200</v>
      </c>
      <c r="N45" s="36"/>
    </row>
    <row r="46" spans="1:16" ht="19.5" hidden="1" customHeight="1" x14ac:dyDescent="0.25">
      <c r="A46" s="9">
        <v>44</v>
      </c>
      <c r="B46" s="19" t="s">
        <v>53</v>
      </c>
      <c r="C46" s="19">
        <v>184</v>
      </c>
      <c r="D46" s="19">
        <v>3</v>
      </c>
      <c r="E46" s="19" t="s">
        <v>11</v>
      </c>
      <c r="F46" s="19">
        <v>3000</v>
      </c>
      <c r="G46" s="19">
        <v>5500</v>
      </c>
      <c r="H46" s="19">
        <v>11000</v>
      </c>
      <c r="I46" s="19">
        <v>4500</v>
      </c>
      <c r="J46" s="19">
        <v>15000</v>
      </c>
      <c r="K46" s="65">
        <f t="shared" si="0"/>
        <v>39000</v>
      </c>
      <c r="L46" s="66">
        <v>40000</v>
      </c>
      <c r="M46" s="65">
        <f t="shared" si="1"/>
        <v>-1000</v>
      </c>
      <c r="N46" s="96" t="s">
        <v>167</v>
      </c>
    </row>
    <row r="47" spans="1:16" ht="19.5" hidden="1" customHeight="1" x14ac:dyDescent="0.25">
      <c r="A47" s="9">
        <v>45</v>
      </c>
      <c r="B47" s="10" t="s">
        <v>53</v>
      </c>
      <c r="C47" s="10">
        <v>184</v>
      </c>
      <c r="D47" s="10">
        <v>4</v>
      </c>
      <c r="E47" s="10" t="s">
        <v>11</v>
      </c>
      <c r="F47" s="10">
        <v>3000</v>
      </c>
      <c r="G47" s="10">
        <v>5500</v>
      </c>
      <c r="H47" s="10">
        <v>11000</v>
      </c>
      <c r="I47" s="10">
        <v>4500</v>
      </c>
      <c r="J47" s="10">
        <v>15000</v>
      </c>
      <c r="K47" s="98">
        <f t="shared" si="0"/>
        <v>39000</v>
      </c>
      <c r="L47" s="99"/>
      <c r="M47" s="98">
        <f t="shared" si="1"/>
        <v>39000</v>
      </c>
      <c r="N47" s="100"/>
    </row>
    <row r="48" spans="1:16" ht="19.5" hidden="1" customHeight="1" x14ac:dyDescent="0.25">
      <c r="A48" s="9">
        <v>46</v>
      </c>
      <c r="B48" s="19" t="s">
        <v>54</v>
      </c>
      <c r="C48" s="19">
        <v>153</v>
      </c>
      <c r="D48" s="19">
        <v>8</v>
      </c>
      <c r="E48" s="19" t="s">
        <v>11</v>
      </c>
      <c r="F48" s="19">
        <v>3000</v>
      </c>
      <c r="G48" s="19">
        <v>5500</v>
      </c>
      <c r="H48" s="19">
        <v>11000</v>
      </c>
      <c r="I48" s="19">
        <v>4500</v>
      </c>
      <c r="J48" s="19">
        <v>15000</v>
      </c>
      <c r="K48" s="65">
        <f t="shared" si="0"/>
        <v>39000</v>
      </c>
      <c r="L48" s="66">
        <v>16500</v>
      </c>
      <c r="M48" s="65">
        <f t="shared" si="1"/>
        <v>22500</v>
      </c>
      <c r="N48" s="96" t="s">
        <v>159</v>
      </c>
    </row>
    <row r="49" spans="1:15" ht="19.5" hidden="1" customHeight="1" x14ac:dyDescent="0.25">
      <c r="A49" s="9">
        <v>47</v>
      </c>
      <c r="B49" s="14" t="s">
        <v>55</v>
      </c>
      <c r="C49" s="19">
        <v>194</v>
      </c>
      <c r="D49" s="11">
        <v>6</v>
      </c>
      <c r="E49" s="11" t="s">
        <v>11</v>
      </c>
      <c r="F49" s="11">
        <v>3000</v>
      </c>
      <c r="G49" s="11">
        <v>3700</v>
      </c>
      <c r="H49" s="11">
        <v>11000</v>
      </c>
      <c r="I49" s="11">
        <v>4500</v>
      </c>
      <c r="J49" s="11">
        <v>15000</v>
      </c>
      <c r="K49" s="12">
        <f t="shared" si="0"/>
        <v>37200</v>
      </c>
      <c r="L49" s="25"/>
      <c r="M49" s="12">
        <f t="shared" si="1"/>
        <v>37200</v>
      </c>
      <c r="N49" s="36"/>
    </row>
    <row r="50" spans="1:15" ht="19.5" customHeight="1" x14ac:dyDescent="0.25">
      <c r="A50" s="9">
        <v>48</v>
      </c>
      <c r="B50" s="19" t="s">
        <v>56</v>
      </c>
      <c r="C50" s="19">
        <v>153</v>
      </c>
      <c r="D50" s="19">
        <v>3</v>
      </c>
      <c r="E50" s="19" t="s">
        <v>11</v>
      </c>
      <c r="F50" s="19">
        <v>3000</v>
      </c>
      <c r="G50" s="19">
        <v>5500</v>
      </c>
      <c r="H50" s="19">
        <v>11000</v>
      </c>
      <c r="I50" s="19">
        <v>4500</v>
      </c>
      <c r="J50" s="19">
        <v>15000</v>
      </c>
      <c r="K50" s="65">
        <f t="shared" si="0"/>
        <v>39000</v>
      </c>
      <c r="L50" s="66">
        <f>21000+10000+5000</f>
        <v>36000</v>
      </c>
      <c r="M50" s="65">
        <f t="shared" si="1"/>
        <v>3000</v>
      </c>
      <c r="N50" s="96" t="s">
        <v>173</v>
      </c>
    </row>
    <row r="51" spans="1:15" ht="19.5" hidden="1" customHeight="1" x14ac:dyDescent="0.25">
      <c r="A51" s="9">
        <v>49</v>
      </c>
      <c r="B51" s="29" t="s">
        <v>91</v>
      </c>
      <c r="C51" s="19">
        <v>185</v>
      </c>
      <c r="D51" s="11">
        <v>9</v>
      </c>
      <c r="E51" s="11" t="s">
        <v>11</v>
      </c>
      <c r="F51" s="11">
        <v>3000</v>
      </c>
      <c r="G51" s="11">
        <v>5500</v>
      </c>
      <c r="H51" s="11">
        <v>11000</v>
      </c>
      <c r="I51" s="11">
        <v>4500</v>
      </c>
      <c r="J51" s="11">
        <v>15000</v>
      </c>
      <c r="K51" s="12">
        <f t="shared" si="0"/>
        <v>39000</v>
      </c>
      <c r="L51" s="22">
        <v>24000</v>
      </c>
      <c r="M51" s="12">
        <f t="shared" si="1"/>
        <v>15000</v>
      </c>
      <c r="N51" s="36"/>
    </row>
    <row r="52" spans="1:15" ht="19.5" hidden="1" customHeight="1" x14ac:dyDescent="0.25">
      <c r="A52" s="9">
        <v>50</v>
      </c>
      <c r="B52" s="29" t="s">
        <v>91</v>
      </c>
      <c r="C52" s="19">
        <v>185</v>
      </c>
      <c r="D52" s="11">
        <v>10</v>
      </c>
      <c r="E52" s="11" t="s">
        <v>11</v>
      </c>
      <c r="F52" s="11">
        <v>3000</v>
      </c>
      <c r="G52" s="11">
        <v>5500</v>
      </c>
      <c r="H52" s="11">
        <v>11000</v>
      </c>
      <c r="I52" s="11">
        <v>4500</v>
      </c>
      <c r="J52" s="11">
        <v>15000</v>
      </c>
      <c r="K52" s="12">
        <f t="shared" si="0"/>
        <v>39000</v>
      </c>
      <c r="L52" s="22">
        <v>24000</v>
      </c>
      <c r="M52" s="12">
        <f t="shared" si="1"/>
        <v>15000</v>
      </c>
      <c r="N52" s="36"/>
    </row>
    <row r="53" spans="1:15" ht="19.5" hidden="1" customHeight="1" x14ac:dyDescent="0.25">
      <c r="A53" s="9">
        <v>51</v>
      </c>
      <c r="B53" s="10" t="s">
        <v>95</v>
      </c>
      <c r="C53" s="19">
        <v>185</v>
      </c>
      <c r="D53" s="11">
        <v>11</v>
      </c>
      <c r="E53" s="11" t="s">
        <v>11</v>
      </c>
      <c r="F53" s="11">
        <v>3000</v>
      </c>
      <c r="G53" s="11">
        <v>5500</v>
      </c>
      <c r="H53" s="11">
        <v>11000</v>
      </c>
      <c r="I53" s="11">
        <v>4500</v>
      </c>
      <c r="J53" s="11">
        <v>15000</v>
      </c>
      <c r="K53" s="12">
        <f t="shared" si="0"/>
        <v>39000</v>
      </c>
      <c r="L53" s="25">
        <v>3000</v>
      </c>
      <c r="M53" s="12">
        <f t="shared" si="1"/>
        <v>36000</v>
      </c>
      <c r="N53" s="36" t="s">
        <v>107</v>
      </c>
    </row>
    <row r="54" spans="1:15" ht="19.5" hidden="1" customHeight="1" x14ac:dyDescent="0.25">
      <c r="A54" s="9">
        <v>52</v>
      </c>
      <c r="B54" s="14" t="s">
        <v>57</v>
      </c>
      <c r="C54" s="19">
        <v>242</v>
      </c>
      <c r="D54" s="14">
        <v>9</v>
      </c>
      <c r="E54" s="11" t="s">
        <v>11</v>
      </c>
      <c r="F54" s="11">
        <v>3000</v>
      </c>
      <c r="G54" s="11">
        <v>5500</v>
      </c>
      <c r="H54" s="11">
        <v>11000</v>
      </c>
      <c r="I54" s="11">
        <v>4500</v>
      </c>
      <c r="J54" s="11">
        <v>15000</v>
      </c>
      <c r="K54" s="12">
        <f t="shared" si="0"/>
        <v>39000</v>
      </c>
      <c r="L54" s="25"/>
      <c r="M54" s="12">
        <f t="shared" si="1"/>
        <v>39000</v>
      </c>
      <c r="N54" s="36"/>
    </row>
    <row r="55" spans="1:15" ht="19.5" hidden="1" customHeight="1" x14ac:dyDescent="0.25">
      <c r="A55" s="9">
        <v>53</v>
      </c>
      <c r="B55" s="19" t="s">
        <v>58</v>
      </c>
      <c r="C55" s="19">
        <v>194</v>
      </c>
      <c r="D55" s="19">
        <v>5</v>
      </c>
      <c r="E55" s="19" t="s">
        <v>11</v>
      </c>
      <c r="F55" s="19">
        <v>3000</v>
      </c>
      <c r="G55" s="19">
        <v>3700</v>
      </c>
      <c r="H55" s="19">
        <v>11000</v>
      </c>
      <c r="I55" s="19">
        <v>4500</v>
      </c>
      <c r="J55" s="19">
        <v>15000</v>
      </c>
      <c r="K55" s="65">
        <f t="shared" si="0"/>
        <v>37200</v>
      </c>
      <c r="L55" s="66">
        <v>15000</v>
      </c>
      <c r="M55" s="65">
        <f t="shared" si="1"/>
        <v>22200</v>
      </c>
      <c r="N55" s="96" t="s">
        <v>166</v>
      </c>
    </row>
    <row r="56" spans="1:15" ht="19.5" hidden="1" customHeight="1" x14ac:dyDescent="0.25">
      <c r="A56" s="9">
        <v>54</v>
      </c>
      <c r="B56" s="14" t="s">
        <v>59</v>
      </c>
      <c r="C56" s="19">
        <v>184</v>
      </c>
      <c r="D56" s="11">
        <v>5</v>
      </c>
      <c r="E56" s="11" t="s">
        <v>11</v>
      </c>
      <c r="F56" s="11">
        <v>3000</v>
      </c>
      <c r="G56" s="11">
        <v>5500</v>
      </c>
      <c r="H56" s="11">
        <v>11000</v>
      </c>
      <c r="I56" s="11">
        <v>4500</v>
      </c>
      <c r="J56" s="11">
        <v>15000</v>
      </c>
      <c r="K56" s="12">
        <f t="shared" si="0"/>
        <v>39000</v>
      </c>
      <c r="L56" s="25"/>
      <c r="M56" s="12">
        <f t="shared" si="1"/>
        <v>39000</v>
      </c>
      <c r="N56" s="36"/>
    </row>
    <row r="57" spans="1:15" s="61" customFormat="1" ht="19.5" hidden="1" customHeight="1" x14ac:dyDescent="0.35">
      <c r="A57" s="59">
        <v>55</v>
      </c>
      <c r="B57" s="88" t="s">
        <v>60</v>
      </c>
      <c r="C57" s="88">
        <v>119</v>
      </c>
      <c r="D57" s="88">
        <v>7</v>
      </c>
      <c r="E57" s="19" t="s">
        <v>11</v>
      </c>
      <c r="F57" s="88">
        <v>2000</v>
      </c>
      <c r="G57" s="88">
        <v>3700</v>
      </c>
      <c r="H57" s="88">
        <v>11000</v>
      </c>
      <c r="I57" s="88">
        <v>4500</v>
      </c>
      <c r="J57" s="19">
        <v>15000</v>
      </c>
      <c r="K57" s="89">
        <f t="shared" si="0"/>
        <v>36200</v>
      </c>
      <c r="L57" s="90">
        <f>11000+11000+15000</f>
        <v>37000</v>
      </c>
      <c r="M57" s="89">
        <f t="shared" si="1"/>
        <v>-800</v>
      </c>
      <c r="N57" s="92" t="s">
        <v>149</v>
      </c>
      <c r="O57" s="62"/>
    </row>
    <row r="58" spans="1:15" ht="19.5" hidden="1" customHeight="1" x14ac:dyDescent="0.25">
      <c r="A58" s="9">
        <v>56</v>
      </c>
      <c r="B58" s="14" t="s">
        <v>61</v>
      </c>
      <c r="C58" s="19">
        <v>194</v>
      </c>
      <c r="D58" s="11">
        <v>10</v>
      </c>
      <c r="E58" s="11" t="s">
        <v>11</v>
      </c>
      <c r="F58" s="11">
        <v>3000</v>
      </c>
      <c r="G58" s="11">
        <v>3700</v>
      </c>
      <c r="H58" s="11">
        <v>11000</v>
      </c>
      <c r="I58" s="11">
        <v>4500</v>
      </c>
      <c r="J58" s="11">
        <v>15000</v>
      </c>
      <c r="K58" s="12">
        <f t="shared" si="0"/>
        <v>37200</v>
      </c>
      <c r="L58" s="25"/>
      <c r="M58" s="12">
        <f t="shared" si="1"/>
        <v>37200</v>
      </c>
      <c r="N58" s="36"/>
    </row>
    <row r="59" spans="1:15" s="61" customFormat="1" ht="19.5" hidden="1" customHeight="1" x14ac:dyDescent="0.35">
      <c r="A59" s="59">
        <v>57</v>
      </c>
      <c r="B59" s="88" t="s">
        <v>62</v>
      </c>
      <c r="C59" s="88">
        <v>185</v>
      </c>
      <c r="D59" s="88">
        <v>3</v>
      </c>
      <c r="E59" s="19" t="s">
        <v>11</v>
      </c>
      <c r="F59" s="88">
        <v>3000</v>
      </c>
      <c r="G59" s="88">
        <v>5500</v>
      </c>
      <c r="H59" s="88">
        <v>11000</v>
      </c>
      <c r="I59" s="88">
        <v>4500</v>
      </c>
      <c r="J59" s="19">
        <v>15000</v>
      </c>
      <c r="K59" s="89">
        <f t="shared" si="0"/>
        <v>39000</v>
      </c>
      <c r="L59" s="90">
        <v>21000</v>
      </c>
      <c r="M59" s="89">
        <f t="shared" si="1"/>
        <v>18000</v>
      </c>
      <c r="N59" s="92" t="s">
        <v>112</v>
      </c>
      <c r="O59" s="62"/>
    </row>
    <row r="60" spans="1:15" s="61" customFormat="1" ht="29.25" hidden="1" customHeight="1" x14ac:dyDescent="0.35">
      <c r="A60" s="59">
        <v>58</v>
      </c>
      <c r="B60" s="88" t="s">
        <v>63</v>
      </c>
      <c r="C60" s="88">
        <v>153</v>
      </c>
      <c r="D60" s="88">
        <v>2</v>
      </c>
      <c r="E60" s="19" t="s">
        <v>11</v>
      </c>
      <c r="F60" s="88">
        <v>3000</v>
      </c>
      <c r="G60" s="88">
        <v>5500</v>
      </c>
      <c r="H60" s="88">
        <v>11000</v>
      </c>
      <c r="I60" s="89">
        <v>4500</v>
      </c>
      <c r="J60" s="19">
        <v>15000</v>
      </c>
      <c r="K60" s="89">
        <f t="shared" si="0"/>
        <v>39000</v>
      </c>
      <c r="L60" s="89">
        <f>16500+4500+15000</f>
        <v>36000</v>
      </c>
      <c r="M60" s="97">
        <f>K60-L60</f>
        <v>3000</v>
      </c>
      <c r="N60" s="95" t="s">
        <v>154</v>
      </c>
    </row>
    <row r="61" spans="1:15" ht="19.5" hidden="1" customHeight="1" x14ac:dyDescent="0.25">
      <c r="A61" s="9">
        <v>59</v>
      </c>
      <c r="B61" s="14" t="s">
        <v>64</v>
      </c>
      <c r="C61" s="19">
        <v>185</v>
      </c>
      <c r="D61" s="11">
        <v>2</v>
      </c>
      <c r="E61" s="11" t="s">
        <v>11</v>
      </c>
      <c r="F61" s="11">
        <v>3000</v>
      </c>
      <c r="G61" s="11">
        <v>5500</v>
      </c>
      <c r="H61" s="11">
        <v>11000</v>
      </c>
      <c r="I61" s="11">
        <v>4500</v>
      </c>
      <c r="J61" s="11">
        <v>15000</v>
      </c>
      <c r="K61" s="12">
        <f t="shared" si="0"/>
        <v>39000</v>
      </c>
      <c r="L61" s="25"/>
      <c r="M61" s="12">
        <f t="shared" si="1"/>
        <v>39000</v>
      </c>
      <c r="N61" s="36"/>
    </row>
    <row r="62" spans="1:15" ht="19.5" hidden="1" customHeight="1" x14ac:dyDescent="0.25">
      <c r="A62" s="9">
        <v>60</v>
      </c>
      <c r="B62" s="29" t="s">
        <v>91</v>
      </c>
      <c r="C62" s="19">
        <v>242</v>
      </c>
      <c r="D62" s="14">
        <v>11</v>
      </c>
      <c r="E62" s="11" t="s">
        <v>11</v>
      </c>
      <c r="F62" s="11">
        <v>3000</v>
      </c>
      <c r="G62" s="11">
        <v>5500</v>
      </c>
      <c r="H62" s="11">
        <v>11000</v>
      </c>
      <c r="I62" s="11">
        <v>4500</v>
      </c>
      <c r="J62" s="11">
        <v>15000</v>
      </c>
      <c r="K62" s="12">
        <f t="shared" si="0"/>
        <v>39000</v>
      </c>
      <c r="L62" s="22">
        <v>24000</v>
      </c>
      <c r="M62" s="12">
        <f t="shared" si="1"/>
        <v>15000</v>
      </c>
      <c r="N62" s="34"/>
    </row>
    <row r="63" spans="1:15" ht="19.5" hidden="1" customHeight="1" x14ac:dyDescent="0.25">
      <c r="A63" s="9">
        <v>61</v>
      </c>
      <c r="B63" s="29" t="s">
        <v>91</v>
      </c>
      <c r="C63" s="19">
        <v>184</v>
      </c>
      <c r="D63" s="11">
        <v>11</v>
      </c>
      <c r="E63" s="11" t="s">
        <v>11</v>
      </c>
      <c r="F63" s="11">
        <v>3000</v>
      </c>
      <c r="G63" s="11">
        <v>5500</v>
      </c>
      <c r="H63" s="11">
        <v>11000</v>
      </c>
      <c r="I63" s="11">
        <v>4500</v>
      </c>
      <c r="J63" s="11">
        <v>15000</v>
      </c>
      <c r="K63" s="12">
        <f t="shared" si="0"/>
        <v>39000</v>
      </c>
      <c r="L63" s="22">
        <v>24000</v>
      </c>
      <c r="M63" s="12">
        <f t="shared" si="1"/>
        <v>15000</v>
      </c>
      <c r="N63" s="34"/>
    </row>
    <row r="64" spans="1:15" ht="19.5" hidden="1" customHeight="1" x14ac:dyDescent="0.25">
      <c r="A64" s="9">
        <v>62</v>
      </c>
      <c r="B64" s="29" t="s">
        <v>91</v>
      </c>
      <c r="C64" s="19">
        <v>153</v>
      </c>
      <c r="D64" s="11">
        <v>11</v>
      </c>
      <c r="E64" s="11" t="s">
        <v>11</v>
      </c>
      <c r="F64" s="11">
        <v>3000</v>
      </c>
      <c r="G64" s="11">
        <v>5500</v>
      </c>
      <c r="H64" s="11">
        <v>11000</v>
      </c>
      <c r="I64" s="11">
        <v>4500</v>
      </c>
      <c r="J64" s="11">
        <v>15000</v>
      </c>
      <c r="K64" s="12">
        <f t="shared" si="0"/>
        <v>39000</v>
      </c>
      <c r="L64" s="22">
        <v>24000</v>
      </c>
      <c r="M64" s="12">
        <f t="shared" si="1"/>
        <v>15000</v>
      </c>
      <c r="N64" s="34"/>
    </row>
    <row r="65" spans="1:15" ht="19.5" hidden="1" customHeight="1" x14ac:dyDescent="0.25">
      <c r="A65" s="9">
        <v>63</v>
      </c>
      <c r="B65" s="29" t="s">
        <v>93</v>
      </c>
      <c r="C65" s="19">
        <v>153</v>
      </c>
      <c r="D65" s="11">
        <v>9</v>
      </c>
      <c r="E65" s="11" t="s">
        <v>11</v>
      </c>
      <c r="F65" s="11">
        <v>3000</v>
      </c>
      <c r="G65" s="11">
        <v>5500</v>
      </c>
      <c r="H65" s="11">
        <v>11000</v>
      </c>
      <c r="I65" s="11">
        <v>4500</v>
      </c>
      <c r="J65" s="11">
        <v>15000</v>
      </c>
      <c r="K65" s="12">
        <f t="shared" si="0"/>
        <v>39000</v>
      </c>
      <c r="L65" s="22">
        <v>24000</v>
      </c>
      <c r="M65" s="12">
        <f t="shared" si="1"/>
        <v>15000</v>
      </c>
      <c r="N65" s="34"/>
    </row>
    <row r="66" spans="1:15" ht="19.5" hidden="1" customHeight="1" x14ac:dyDescent="0.25">
      <c r="A66" s="9">
        <v>64</v>
      </c>
      <c r="B66" s="29" t="s">
        <v>29</v>
      </c>
      <c r="C66" s="19">
        <v>153</v>
      </c>
      <c r="D66" s="11">
        <v>10</v>
      </c>
      <c r="E66" s="11" t="s">
        <v>11</v>
      </c>
      <c r="F66" s="11">
        <v>3000</v>
      </c>
      <c r="G66" s="11">
        <v>5500</v>
      </c>
      <c r="H66" s="11">
        <v>11000</v>
      </c>
      <c r="I66" s="11">
        <v>4500</v>
      </c>
      <c r="J66" s="11">
        <v>15000</v>
      </c>
      <c r="K66" s="12">
        <f t="shared" si="0"/>
        <v>39000</v>
      </c>
      <c r="L66" s="22">
        <v>24000</v>
      </c>
      <c r="M66" s="12">
        <f t="shared" si="1"/>
        <v>15000</v>
      </c>
      <c r="N66" s="34"/>
    </row>
    <row r="67" spans="1:15" ht="19.5" hidden="1" customHeight="1" x14ac:dyDescent="0.25">
      <c r="A67" s="9">
        <v>65</v>
      </c>
      <c r="B67" s="11" t="s">
        <v>139</v>
      </c>
      <c r="C67" s="19">
        <v>184</v>
      </c>
      <c r="D67" s="11">
        <v>2</v>
      </c>
      <c r="E67" s="11" t="s">
        <v>11</v>
      </c>
      <c r="F67" s="11">
        <v>3000</v>
      </c>
      <c r="G67" s="11">
        <v>5500</v>
      </c>
      <c r="H67" s="11">
        <v>11000</v>
      </c>
      <c r="I67" s="11">
        <v>4500</v>
      </c>
      <c r="J67" s="11">
        <v>15000</v>
      </c>
      <c r="K67" s="12">
        <f t="shared" si="0"/>
        <v>39000</v>
      </c>
      <c r="L67" s="25"/>
      <c r="M67" s="12">
        <f t="shared" si="1"/>
        <v>39000</v>
      </c>
      <c r="N67" s="34"/>
    </row>
    <row r="68" spans="1:15" ht="19.5" hidden="1" customHeight="1" x14ac:dyDescent="0.25">
      <c r="A68" s="9">
        <v>66</v>
      </c>
      <c r="B68" s="14" t="s">
        <v>96</v>
      </c>
      <c r="C68" s="19">
        <v>242</v>
      </c>
      <c r="D68" s="14">
        <v>3</v>
      </c>
      <c r="E68" s="11" t="s">
        <v>11</v>
      </c>
      <c r="F68" s="11">
        <v>3000</v>
      </c>
      <c r="G68" s="11">
        <v>5500</v>
      </c>
      <c r="H68" s="11">
        <v>11000</v>
      </c>
      <c r="I68" s="11">
        <v>4500</v>
      </c>
      <c r="J68" s="11">
        <v>15000</v>
      </c>
      <c r="K68" s="12">
        <f t="shared" si="0"/>
        <v>39000</v>
      </c>
      <c r="L68" s="25"/>
      <c r="M68" s="12">
        <f t="shared" si="1"/>
        <v>39000</v>
      </c>
      <c r="N68" s="34"/>
    </row>
    <row r="69" spans="1:15" s="61" customFormat="1" ht="19.5" hidden="1" customHeight="1" x14ac:dyDescent="0.35">
      <c r="A69" s="59">
        <v>67</v>
      </c>
      <c r="B69" s="88" t="s">
        <v>94</v>
      </c>
      <c r="C69" s="88">
        <v>184</v>
      </c>
      <c r="D69" s="88">
        <v>8</v>
      </c>
      <c r="E69" s="11" t="s">
        <v>11</v>
      </c>
      <c r="F69" s="88">
        <v>3000</v>
      </c>
      <c r="G69" s="88">
        <v>5500</v>
      </c>
      <c r="H69" s="88">
        <v>11000</v>
      </c>
      <c r="I69" s="88">
        <v>4500</v>
      </c>
      <c r="J69" s="11">
        <v>15000</v>
      </c>
      <c r="K69" s="89">
        <f>SUM(F69:J69)</f>
        <v>39000</v>
      </c>
      <c r="L69" s="90">
        <f>11000+5500+15000</f>
        <v>31500</v>
      </c>
      <c r="M69" s="89">
        <f>K69-L69</f>
        <v>7500</v>
      </c>
      <c r="N69" s="91" t="s">
        <v>147</v>
      </c>
    </row>
    <row r="70" spans="1:15" ht="19.5" hidden="1" customHeight="1" x14ac:dyDescent="0.25">
      <c r="A70" s="9">
        <v>68</v>
      </c>
      <c r="B70" s="19" t="s">
        <v>97</v>
      </c>
      <c r="C70" s="19">
        <v>119</v>
      </c>
      <c r="D70" s="19">
        <v>8</v>
      </c>
      <c r="E70" s="19" t="s">
        <v>11</v>
      </c>
      <c r="F70" s="19">
        <v>2000</v>
      </c>
      <c r="G70" s="19">
        <v>3700</v>
      </c>
      <c r="H70" s="19">
        <v>11000</v>
      </c>
      <c r="I70" s="19">
        <v>4500</v>
      </c>
      <c r="J70" s="19">
        <v>15000</v>
      </c>
      <c r="K70" s="65">
        <f>SUM(F70:J70)</f>
        <v>36200</v>
      </c>
      <c r="L70" s="66">
        <v>36200</v>
      </c>
      <c r="M70" s="65">
        <f>K70-L70</f>
        <v>0</v>
      </c>
      <c r="N70" s="101" t="s">
        <v>169</v>
      </c>
    </row>
    <row r="71" spans="1:15" ht="19.5" hidden="1" customHeight="1" x14ac:dyDescent="0.25">
      <c r="A71" s="9"/>
      <c r="B71" s="19" t="s">
        <v>22</v>
      </c>
      <c r="C71" s="19">
        <v>117</v>
      </c>
      <c r="D71" s="19">
        <v>2</v>
      </c>
      <c r="E71" s="19" t="s">
        <v>23</v>
      </c>
      <c r="F71" s="19">
        <v>2000</v>
      </c>
      <c r="G71" s="19">
        <v>3700</v>
      </c>
      <c r="H71" s="19">
        <v>11000</v>
      </c>
      <c r="I71" s="19">
        <v>4500</v>
      </c>
      <c r="J71" s="19">
        <v>15000</v>
      </c>
      <c r="K71" s="65">
        <f>SUM(F71:J71)</f>
        <v>36200</v>
      </c>
      <c r="L71" s="66">
        <v>16500</v>
      </c>
      <c r="M71" s="65">
        <f>K71-L71</f>
        <v>19700</v>
      </c>
      <c r="N71" s="101" t="s">
        <v>172</v>
      </c>
    </row>
    <row r="72" spans="1:15" ht="19.5" hidden="1" customHeight="1" x14ac:dyDescent="0.25">
      <c r="A72" s="9">
        <v>69</v>
      </c>
      <c r="B72" s="29" t="s">
        <v>93</v>
      </c>
      <c r="C72" s="19">
        <v>119</v>
      </c>
      <c r="D72" s="11">
        <v>9</v>
      </c>
      <c r="E72" s="11" t="s">
        <v>11</v>
      </c>
      <c r="F72" s="11">
        <v>2000</v>
      </c>
      <c r="G72" s="11">
        <v>3700</v>
      </c>
      <c r="H72" s="11">
        <v>11000</v>
      </c>
      <c r="I72" s="11">
        <v>4500</v>
      </c>
      <c r="J72" s="11">
        <v>15000</v>
      </c>
      <c r="K72" s="12">
        <f>SUM(F72:J72)</f>
        <v>36200</v>
      </c>
      <c r="L72" s="22">
        <v>21200</v>
      </c>
      <c r="M72" s="12">
        <f>K72-L72</f>
        <v>15000</v>
      </c>
      <c r="N72" s="34"/>
    </row>
    <row r="73" spans="1:15" s="63" customFormat="1" ht="40.5" hidden="1" customHeight="1" thickBot="1" x14ac:dyDescent="0.35">
      <c r="A73" s="45"/>
      <c r="B73" s="46" t="s">
        <v>115</v>
      </c>
      <c r="C73" s="46"/>
      <c r="D73" s="46"/>
      <c r="E73" s="44"/>
      <c r="F73" s="47"/>
      <c r="G73" s="47"/>
      <c r="H73" s="47">
        <v>60000</v>
      </c>
      <c r="I73" s="47">
        <v>30000</v>
      </c>
      <c r="J73" s="11">
        <v>15000</v>
      </c>
      <c r="K73" s="48">
        <f>+I73+H73</f>
        <v>90000</v>
      </c>
      <c r="L73" s="49">
        <f>60000+30000</f>
        <v>90000</v>
      </c>
      <c r="M73" s="50"/>
      <c r="N73" s="51" t="s">
        <v>120</v>
      </c>
      <c r="O73" s="58" t="s">
        <v>116</v>
      </c>
    </row>
    <row r="74" spans="1:15" ht="19.5" hidden="1" customHeight="1" thickBot="1" x14ac:dyDescent="0.3">
      <c r="A74" s="108" t="s">
        <v>68</v>
      </c>
      <c r="B74" s="109"/>
      <c r="C74" s="109"/>
      <c r="D74" s="109"/>
      <c r="E74" s="110"/>
      <c r="F74" s="28">
        <f>SUM(F3:F72)</f>
        <v>188100</v>
      </c>
      <c r="G74" s="28">
        <f>SUM(G3:G72)</f>
        <v>331000</v>
      </c>
      <c r="H74" s="28">
        <f>SUM(H3:H72)</f>
        <v>770000</v>
      </c>
      <c r="I74" s="28">
        <f>SUM(I3:I72)</f>
        <v>302000</v>
      </c>
      <c r="J74" s="28"/>
      <c r="K74" s="31">
        <f>SUM(K3:K72)</f>
        <v>2641100</v>
      </c>
      <c r="L74" s="32">
        <f>SUM(L3:L72)</f>
        <v>1058410</v>
      </c>
      <c r="M74" s="33">
        <f>SUM(M3:M72)</f>
        <v>1582690</v>
      </c>
      <c r="N74" s="38"/>
    </row>
    <row r="75" spans="1:15" ht="19.5" customHeight="1" x14ac:dyDescent="0.25"/>
    <row r="76" spans="1:15" ht="18.75" x14ac:dyDescent="0.3">
      <c r="L76" s="30">
        <f>L10+L20+L21+L28+L51+L52+L62+L63+L64+L65+L66+L72+L11</f>
        <v>303600</v>
      </c>
    </row>
  </sheetData>
  <autoFilter ref="B2:N74">
    <filterColumn colId="0">
      <filters>
        <filter val="نجاح علي عبد الله"/>
      </filters>
    </filterColumn>
  </autoFilter>
  <mergeCells count="2">
    <mergeCell ref="A1:N1"/>
    <mergeCell ref="A74:E74"/>
  </mergeCells>
  <pageMargins left="0.7" right="0.7" top="0.75" bottom="0.75" header="0.3" footer="0.3"/>
  <pageSetup scale="34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الوديعه</vt:lpstr>
      <vt:lpstr>المستحقات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ElManara</dc:creator>
  <cp:lastModifiedBy>Mr Ahmed Ezzat</cp:lastModifiedBy>
  <cp:lastPrinted>2023-07-06T17:40:51Z</cp:lastPrinted>
  <dcterms:created xsi:type="dcterms:W3CDTF">2023-07-06T17:39:41Z</dcterms:created>
  <dcterms:modified xsi:type="dcterms:W3CDTF">2024-10-06T12:43:35Z</dcterms:modified>
</cp:coreProperties>
</file>